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_SERVER\Desktop\OBRASCI FINANCIJSKI IZVJEŠTAJI\"/>
    </mc:Choice>
  </mc:AlternateContent>
  <xr:revisionPtr revIDLastSave="0" documentId="8_{D6784080-EFFA-44E9-AA14-C5D256E798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POSEBNI_DIO_" sheetId="3" r:id="rId4"/>
    <sheet name="KONTROLNA TABLICA" sheetId="12" r:id="rId5"/>
  </sheets>
  <definedNames>
    <definedName name="_xlnm.Print_Area" localSheetId="3">POSEBNI_DIO_!$A$1:$D$210</definedName>
    <definedName name="_xlnm.Print_Area" localSheetId="1">'RAČUN PRIHODA I RASHODA'!$A$1:$G$247</definedName>
    <definedName name="_xlnm.Print_Area" localSheetId="0">'SAŽETAK 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D53" i="3"/>
  <c r="G124" i="7"/>
  <c r="G133" i="7"/>
  <c r="G132" i="7" s="1"/>
  <c r="G123" i="7"/>
  <c r="H123" i="7" s="1"/>
  <c r="D12" i="12"/>
  <c r="D8" i="12"/>
  <c r="D92" i="3"/>
  <c r="D82" i="3"/>
  <c r="D77" i="3"/>
  <c r="C64" i="3"/>
  <c r="C68" i="3"/>
  <c r="C75" i="3"/>
  <c r="C77" i="3"/>
  <c r="C58" i="3"/>
  <c r="C57" i="3" s="1"/>
  <c r="C82" i="3"/>
  <c r="C81" i="3" s="1"/>
  <c r="C24" i="3"/>
  <c r="C16" i="3"/>
  <c r="C14" i="3"/>
  <c r="C12" i="3"/>
  <c r="C53" i="3"/>
  <c r="D48" i="3"/>
  <c r="C48" i="3"/>
  <c r="C47" i="3" s="1"/>
  <c r="C44" i="3"/>
  <c r="C41" i="3"/>
  <c r="I5" i="1"/>
  <c r="F112" i="7"/>
  <c r="F127" i="7"/>
  <c r="G144" i="7"/>
  <c r="H144" i="7" s="1"/>
  <c r="E144" i="7"/>
  <c r="H145" i="7"/>
  <c r="H134" i="7"/>
  <c r="G127" i="7"/>
  <c r="H130" i="7"/>
  <c r="H128" i="7"/>
  <c r="G94" i="7"/>
  <c r="G99" i="7"/>
  <c r="E99" i="7"/>
  <c r="H99" i="7" l="1"/>
  <c r="C60" i="3"/>
  <c r="C56" i="3" s="1"/>
  <c r="F132" i="7"/>
  <c r="F131" i="7" s="1"/>
  <c r="F117" i="7"/>
  <c r="F108" i="7" s="1"/>
  <c r="F33" i="7"/>
  <c r="F94" i="7"/>
  <c r="F93" i="7" s="1"/>
  <c r="F92" i="7" s="1"/>
  <c r="F90" i="7"/>
  <c r="F89" i="7" s="1"/>
  <c r="F86" i="7"/>
  <c r="F74" i="7"/>
  <c r="F69" i="7"/>
  <c r="F61" i="7"/>
  <c r="F59" i="7"/>
  <c r="F57" i="7"/>
  <c r="E132" i="7"/>
  <c r="E131" i="7" s="1"/>
  <c r="E9" i="7"/>
  <c r="G205" i="7"/>
  <c r="E17" i="12"/>
  <c r="E24" i="12"/>
  <c r="E9" i="12"/>
  <c r="D163" i="3"/>
  <c r="D199" i="3"/>
  <c r="D184" i="3"/>
  <c r="D173" i="3"/>
  <c r="D68" i="3"/>
  <c r="C212" i="3"/>
  <c r="C208" i="3"/>
  <c r="C184" i="3"/>
  <c r="C183" i="3" s="1"/>
  <c r="C179" i="3" s="1"/>
  <c r="D181" i="3"/>
  <c r="D180" i="3" s="1"/>
  <c r="E180" i="3" s="1"/>
  <c r="H206" i="7"/>
  <c r="G117" i="7"/>
  <c r="C157" i="3"/>
  <c r="C135" i="3"/>
  <c r="C134" i="3" s="1"/>
  <c r="C131" i="3"/>
  <c r="C127" i="3"/>
  <c r="C99" i="3"/>
  <c r="C88" i="3"/>
  <c r="D90" i="3"/>
  <c r="D89" i="3" s="1"/>
  <c r="D88" i="3" s="1"/>
  <c r="C46" i="3"/>
  <c r="C43" i="3"/>
  <c r="C19" i="3"/>
  <c r="C11" i="3"/>
  <c r="F215" i="7"/>
  <c r="E205" i="7"/>
  <c r="E142" i="7"/>
  <c r="E127" i="7"/>
  <c r="C10" i="3" l="1"/>
  <c r="F64" i="7"/>
  <c r="F146" i="7"/>
  <c r="F56" i="7"/>
  <c r="C211" i="3"/>
  <c r="C207" i="3" s="1"/>
  <c r="C95" i="3"/>
  <c r="C94" i="3" s="1"/>
  <c r="E88" i="3"/>
  <c r="H168" i="7"/>
  <c r="E94" i="7"/>
  <c r="E93" i="7" s="1"/>
  <c r="E202" i="7" l="1"/>
  <c r="E117" i="7"/>
  <c r="D175" i="3" l="1"/>
  <c r="D172" i="3" s="1"/>
  <c r="D171" i="3" s="1"/>
  <c r="D170" i="3" s="1"/>
  <c r="C171" i="3"/>
  <c r="C170" i="3" s="1"/>
  <c r="D194" i="3"/>
  <c r="D212" i="3"/>
  <c r="D211" i="3" s="1"/>
  <c r="E211" i="3" s="1"/>
  <c r="D86" i="3" l="1"/>
  <c r="D85" i="3" s="1"/>
  <c r="D81" i="3"/>
  <c r="D75" i="3"/>
  <c r="D61" i="3"/>
  <c r="C55" i="3"/>
  <c r="H218" i="7" l="1"/>
  <c r="H221" i="7"/>
  <c r="G217" i="7"/>
  <c r="G220" i="7"/>
  <c r="E220" i="7"/>
  <c r="E219" i="7" s="1"/>
  <c r="E217" i="7"/>
  <c r="E216" i="7" s="1"/>
  <c r="H207" i="7"/>
  <c r="H208" i="7"/>
  <c r="H209" i="7"/>
  <c r="H220" i="7" l="1"/>
  <c r="E222" i="7"/>
  <c r="H217" i="7"/>
  <c r="G219" i="7"/>
  <c r="H219" i="7" s="1"/>
  <c r="G216" i="7"/>
  <c r="H162" i="7"/>
  <c r="H132" i="7"/>
  <c r="G142" i="7"/>
  <c r="E141" i="7"/>
  <c r="E139" i="7"/>
  <c r="E138" i="7" s="1"/>
  <c r="H138" i="7" s="1"/>
  <c r="H137" i="7"/>
  <c r="H140" i="7"/>
  <c r="H143" i="7"/>
  <c r="H133" i="7"/>
  <c r="H129" i="7"/>
  <c r="H126" i="7"/>
  <c r="G136" i="7"/>
  <c r="G135" i="7" s="1"/>
  <c r="E136" i="7"/>
  <c r="E135" i="7" s="1"/>
  <c r="G125" i="7"/>
  <c r="E125" i="7"/>
  <c r="E112" i="7"/>
  <c r="H124" i="7"/>
  <c r="H121" i="7"/>
  <c r="H120" i="7"/>
  <c r="H116" i="7"/>
  <c r="H111" i="7"/>
  <c r="H110" i="7"/>
  <c r="G109" i="7"/>
  <c r="E109" i="7"/>
  <c r="G141" i="7" l="1"/>
  <c r="H135" i="7"/>
  <c r="E108" i="7"/>
  <c r="H109" i="7"/>
  <c r="G131" i="7"/>
  <c r="H131" i="7" s="1"/>
  <c r="H216" i="7"/>
  <c r="G222" i="7"/>
  <c r="H136" i="7"/>
  <c r="I135" i="7"/>
  <c r="H125" i="7"/>
  <c r="H127" i="7"/>
  <c r="H141" i="7"/>
  <c r="H142" i="7"/>
  <c r="H139" i="7"/>
  <c r="I141" i="7" l="1"/>
  <c r="I222" i="7"/>
  <c r="H222" i="7"/>
  <c r="G25" i="7"/>
  <c r="I25" i="7" s="1"/>
  <c r="E25" i="7"/>
  <c r="H25" i="7" l="1"/>
  <c r="G14" i="7"/>
  <c r="G13" i="7" s="1"/>
  <c r="G17" i="7" s="1"/>
  <c r="E14" i="7"/>
  <c r="F17" i="7"/>
  <c r="H14" i="7" l="1"/>
  <c r="I14" i="7" s="1"/>
  <c r="E13" i="7"/>
  <c r="E17" i="7" s="1"/>
  <c r="H17" i="7" s="1"/>
  <c r="I17" i="7" s="1"/>
  <c r="D154" i="3"/>
  <c r="D153" i="3" s="1"/>
  <c r="D149" i="3"/>
  <c r="D148" i="3" s="1"/>
  <c r="C147" i="3"/>
  <c r="D145" i="3"/>
  <c r="D143" i="3"/>
  <c r="C143" i="3"/>
  <c r="C156" i="3"/>
  <c r="H158" i="3"/>
  <c r="I158" i="3"/>
  <c r="D159" i="3"/>
  <c r="D161" i="3"/>
  <c r="D168" i="3"/>
  <c r="H13" i="7" l="1"/>
  <c r="I13" i="7" s="1"/>
  <c r="D158" i="3"/>
  <c r="D157" i="3" s="1"/>
  <c r="C142" i="3"/>
  <c r="E148" i="3"/>
  <c r="D147" i="3"/>
  <c r="F104" i="7"/>
  <c r="F44" i="7"/>
  <c r="E158" i="3" l="1"/>
  <c r="J158" i="3" s="1"/>
  <c r="D142" i="3"/>
  <c r="E142" i="3" s="1"/>
  <c r="E147" i="3"/>
  <c r="D156" i="3"/>
  <c r="E157" i="3"/>
  <c r="D24" i="12"/>
  <c r="F12" i="12"/>
  <c r="F11" i="12"/>
  <c r="F17" i="12"/>
  <c r="E156" i="3" l="1"/>
  <c r="D25" i="12"/>
  <c r="F25" i="12" s="1"/>
  <c r="C25" i="12"/>
  <c r="C24" i="12"/>
  <c r="E23" i="12"/>
  <c r="D23" i="12"/>
  <c r="C23" i="12"/>
  <c r="F20" i="12"/>
  <c r="F19" i="12"/>
  <c r="F16" i="12"/>
  <c r="F15" i="12"/>
  <c r="F8" i="12"/>
  <c r="F7" i="12"/>
  <c r="F24" i="12" l="1"/>
  <c r="F23" i="12"/>
  <c r="E229" i="7" l="1"/>
  <c r="E228" i="7" s="1"/>
  <c r="G229" i="7"/>
  <c r="G228" i="7" s="1"/>
  <c r="G233" i="7"/>
  <c r="H180" i="7"/>
  <c r="G184" i="7"/>
  <c r="G227" i="7" l="1"/>
  <c r="G235" i="7" s="1"/>
  <c r="G9" i="7"/>
  <c r="D128" i="3" l="1"/>
  <c r="D39" i="3"/>
  <c r="F235" i="7" l="1"/>
  <c r="E192" i="7" l="1"/>
  <c r="E184" i="7"/>
  <c r="E183" i="7" s="1"/>
  <c r="H205" i="7" l="1"/>
  <c r="H214" i="7"/>
  <c r="G213" i="7"/>
  <c r="G212" i="7" s="1"/>
  <c r="I212" i="7" s="1"/>
  <c r="E213" i="7"/>
  <c r="E212" i="7" s="1"/>
  <c r="E152" i="7"/>
  <c r="E196" i="7"/>
  <c r="E195" i="7" s="1"/>
  <c r="E191" i="7"/>
  <c r="E188" i="7"/>
  <c r="E187" i="7" s="1"/>
  <c r="E176" i="7"/>
  <c r="E174" i="7"/>
  <c r="E164" i="7"/>
  <c r="E159" i="7"/>
  <c r="E155" i="7"/>
  <c r="H153" i="7"/>
  <c r="H149" i="7"/>
  <c r="E148" i="7"/>
  <c r="E102" i="7"/>
  <c r="E101" i="7" s="1"/>
  <c r="G102" i="7"/>
  <c r="G101" i="7" s="1"/>
  <c r="G93" i="7" s="1"/>
  <c r="I93" i="7" s="1"/>
  <c r="H97" i="7"/>
  <c r="H96" i="7"/>
  <c r="E106" i="7"/>
  <c r="E105" i="7" s="1"/>
  <c r="E146" i="7" s="1"/>
  <c r="G107" i="7"/>
  <c r="G106" i="7" s="1"/>
  <c r="H113" i="7"/>
  <c r="E90" i="7"/>
  <c r="E86" i="7"/>
  <c r="E92" i="7" l="1"/>
  <c r="F190" i="7"/>
  <c r="F198" i="7" s="1"/>
  <c r="F55" i="7" s="1"/>
  <c r="E190" i="7"/>
  <c r="E154" i="7"/>
  <c r="H213" i="7"/>
  <c r="H212" i="7"/>
  <c r="H152" i="7"/>
  <c r="G148" i="7"/>
  <c r="H148" i="7" s="1"/>
  <c r="H101" i="7"/>
  <c r="H102" i="7"/>
  <c r="H93" i="7"/>
  <c r="G92" i="7"/>
  <c r="J9" i="1" s="1"/>
  <c r="H94" i="7"/>
  <c r="H107" i="7"/>
  <c r="H106" i="7"/>
  <c r="G105" i="7"/>
  <c r="H92" i="7" l="1"/>
  <c r="H105" i="7"/>
  <c r="I105" i="7"/>
  <c r="E74" i="7"/>
  <c r="E84" i="7"/>
  <c r="E69" i="7"/>
  <c r="E65" i="7"/>
  <c r="E59" i="7"/>
  <c r="E244" i="7" l="1"/>
  <c r="E243" i="7" s="1"/>
  <c r="H245" i="7"/>
  <c r="G86" i="7"/>
  <c r="H189" i="7"/>
  <c r="H193" i="7"/>
  <c r="H194" i="7"/>
  <c r="H197" i="7"/>
  <c r="G188" i="7"/>
  <c r="H188" i="7" s="1"/>
  <c r="G196" i="7"/>
  <c r="G195" i="7" s="1"/>
  <c r="H195" i="7" s="1"/>
  <c r="G192" i="7"/>
  <c r="G191" i="7" s="1"/>
  <c r="G176" i="7"/>
  <c r="H190" i="7" l="1"/>
  <c r="G187" i="7"/>
  <c r="H187" i="7" s="1"/>
  <c r="G244" i="7"/>
  <c r="H196" i="7"/>
  <c r="H192" i="7"/>
  <c r="H191" i="7"/>
  <c r="H226" i="7"/>
  <c r="H79" i="7"/>
  <c r="H87" i="7"/>
  <c r="H178" i="7"/>
  <c r="H175" i="7"/>
  <c r="G174" i="7"/>
  <c r="H174" i="7" s="1"/>
  <c r="H169" i="7"/>
  <c r="H170" i="7"/>
  <c r="H171" i="7"/>
  <c r="H167" i="7"/>
  <c r="H163" i="7"/>
  <c r="H158" i="7"/>
  <c r="H122" i="7"/>
  <c r="H117" i="7"/>
  <c r="H70" i="7"/>
  <c r="H71" i="7"/>
  <c r="H72" i="7"/>
  <c r="H73" i="7"/>
  <c r="H75" i="7"/>
  <c r="H76" i="7"/>
  <c r="H77" i="7"/>
  <c r="H78" i="7"/>
  <c r="H80" i="7"/>
  <c r="H81" i="7"/>
  <c r="H82" i="7"/>
  <c r="H83" i="7"/>
  <c r="H85" i="7"/>
  <c r="H86" i="7"/>
  <c r="H88" i="7"/>
  <c r="H91" i="7"/>
  <c r="G90" i="7"/>
  <c r="H90" i="7" s="1"/>
  <c r="G84" i="7"/>
  <c r="H84" i="7" s="1"/>
  <c r="G74" i="7"/>
  <c r="H74" i="7" s="1"/>
  <c r="G69" i="7"/>
  <c r="H68" i="7"/>
  <c r="H60" i="7"/>
  <c r="G59" i="7"/>
  <c r="H59" i="7" s="1"/>
  <c r="H69" i="7" l="1"/>
  <c r="G243" i="7"/>
  <c r="H244" i="7"/>
  <c r="G89" i="7"/>
  <c r="H89" i="7" l="1"/>
  <c r="I89" i="7"/>
  <c r="H243" i="7"/>
  <c r="I243" i="7"/>
  <c r="C202" i="3"/>
  <c r="D204" i="3"/>
  <c r="D203" i="3" s="1"/>
  <c r="D119" i="3"/>
  <c r="D109" i="3"/>
  <c r="D104" i="3"/>
  <c r="D140" i="3"/>
  <c r="D139" i="3" s="1"/>
  <c r="D136" i="3"/>
  <c r="D135" i="3" s="1"/>
  <c r="D132" i="3"/>
  <c r="D131" i="3" s="1"/>
  <c r="E131" i="3" s="1"/>
  <c r="D44" i="3"/>
  <c r="D43" i="3" s="1"/>
  <c r="E43" i="3" s="1"/>
  <c r="D41" i="3"/>
  <c r="D24" i="3"/>
  <c r="D20" i="3"/>
  <c r="D14" i="3"/>
  <c r="C9" i="3"/>
  <c r="F37" i="7"/>
  <c r="F30" i="7"/>
  <c r="F32" i="7" s="1"/>
  <c r="F29" i="7"/>
  <c r="F21" i="7"/>
  <c r="D19" i="3" l="1"/>
  <c r="F12" i="7"/>
  <c r="F5" i="7" s="1"/>
  <c r="D202" i="3"/>
  <c r="D134" i="3"/>
  <c r="H8" i="7"/>
  <c r="H11" i="7"/>
  <c r="H20" i="7"/>
  <c r="H24" i="7"/>
  <c r="H31" i="7"/>
  <c r="H35" i="7"/>
  <c r="H36" i="7"/>
  <c r="F255" i="7"/>
  <c r="F254" i="7" s="1"/>
  <c r="F253" i="7" s="1"/>
  <c r="F252" i="7" s="1"/>
  <c r="E255" i="7"/>
  <c r="E254" i="7" s="1"/>
  <c r="E253" i="7" s="1"/>
  <c r="E252" i="7" s="1"/>
  <c r="H49" i="7"/>
  <c r="F43" i="7"/>
  <c r="E45" i="7"/>
  <c r="E44" i="7" s="1"/>
  <c r="C12" i="9" l="1"/>
  <c r="C11" i="9" s="1"/>
  <c r="B12" i="9"/>
  <c r="B11" i="9" s="1"/>
  <c r="H58" i="7"/>
  <c r="H62" i="7"/>
  <c r="H63" i="7"/>
  <c r="H67" i="7"/>
  <c r="G114" i="7"/>
  <c r="H115" i="7"/>
  <c r="H151" i="7"/>
  <c r="G157" i="7"/>
  <c r="H157" i="7" s="1"/>
  <c r="G112" i="7" l="1"/>
  <c r="G108" i="7" s="1"/>
  <c r="G146" i="7" s="1"/>
  <c r="H114" i="7"/>
  <c r="H156" i="7"/>
  <c r="G155" i="7"/>
  <c r="H66" i="7"/>
  <c r="G65" i="7"/>
  <c r="G64" i="7" s="1"/>
  <c r="G224" i="7"/>
  <c r="G203" i="7"/>
  <c r="H181" i="7"/>
  <c r="G164" i="7"/>
  <c r="F246" i="7"/>
  <c r="E200" i="7"/>
  <c r="E246" i="7"/>
  <c r="D64" i="3"/>
  <c r="D60" i="3" s="1"/>
  <c r="D16" i="3"/>
  <c r="D12" i="3"/>
  <c r="D11" i="3" s="1"/>
  <c r="E57" i="7"/>
  <c r="C8" i="3"/>
  <c r="E240" i="7"/>
  <c r="E237" i="7"/>
  <c r="E224" i="7"/>
  <c r="E223" i="7" s="1"/>
  <c r="E235" i="7" s="1"/>
  <c r="E210" i="7"/>
  <c r="E150" i="7"/>
  <c r="E147" i="7" s="1"/>
  <c r="E198" i="7" s="1"/>
  <c r="C206" i="3"/>
  <c r="C201" i="3"/>
  <c r="C188" i="3"/>
  <c r="C187" i="3" s="1"/>
  <c r="C178" i="3"/>
  <c r="D209" i="3"/>
  <c r="D121" i="3"/>
  <c r="D100" i="3"/>
  <c r="D58" i="3"/>
  <c r="D197" i="3"/>
  <c r="D192" i="3"/>
  <c r="D190" i="3"/>
  <c r="C177" i="3" l="1"/>
  <c r="E199" i="7"/>
  <c r="E215" i="7" s="1"/>
  <c r="H112" i="7"/>
  <c r="D189" i="3"/>
  <c r="D99" i="3"/>
  <c r="D10" i="3"/>
  <c r="D183" i="3"/>
  <c r="D179" i="3" s="1"/>
  <c r="D178" i="3" s="1"/>
  <c r="H164" i="7"/>
  <c r="D208" i="3"/>
  <c r="D57" i="3"/>
  <c r="J57" i="3" s="1"/>
  <c r="H176" i="7"/>
  <c r="H161" i="7"/>
  <c r="G57" i="7"/>
  <c r="H177" i="7"/>
  <c r="G150" i="7"/>
  <c r="H172" i="7"/>
  <c r="H179" i="7"/>
  <c r="H185" i="7"/>
  <c r="H225" i="7"/>
  <c r="H166" i="7"/>
  <c r="G202" i="7"/>
  <c r="H202" i="7" s="1"/>
  <c r="H203" i="7"/>
  <c r="G240" i="7"/>
  <c r="H240" i="7" s="1"/>
  <c r="H241" i="7"/>
  <c r="G210" i="7"/>
  <c r="H210" i="7" s="1"/>
  <c r="H211" i="7"/>
  <c r="H160" i="7"/>
  <c r="H165" i="7"/>
  <c r="H173" i="7"/>
  <c r="G200" i="7"/>
  <c r="H201" i="7"/>
  <c r="G237" i="7"/>
  <c r="H237" i="7" s="1"/>
  <c r="H238" i="7"/>
  <c r="G61" i="7"/>
  <c r="E61" i="7"/>
  <c r="E56" i="7" s="1"/>
  <c r="E104" i="7" s="1"/>
  <c r="E19" i="7"/>
  <c r="E18" i="7" s="1"/>
  <c r="E21" i="7" s="1"/>
  <c r="E236" i="7"/>
  <c r="E242" i="7" s="1"/>
  <c r="D56" i="3" l="1"/>
  <c r="G56" i="7"/>
  <c r="E55" i="7"/>
  <c r="E247" i="7" s="1"/>
  <c r="G104" i="7"/>
  <c r="E208" i="3"/>
  <c r="D207" i="3"/>
  <c r="D206" i="3" s="1"/>
  <c r="H108" i="7"/>
  <c r="I108" i="7"/>
  <c r="H200" i="7"/>
  <c r="G199" i="7"/>
  <c r="G215" i="7" s="1"/>
  <c r="H57" i="7"/>
  <c r="D201" i="3"/>
  <c r="E201" i="3" s="1"/>
  <c r="E203" i="3"/>
  <c r="E202" i="3"/>
  <c r="E183" i="3"/>
  <c r="D188" i="3"/>
  <c r="D187" i="3" s="1"/>
  <c r="G159" i="7"/>
  <c r="G154" i="7" s="1"/>
  <c r="E19" i="3"/>
  <c r="E23" i="7"/>
  <c r="E22" i="7" s="1"/>
  <c r="G236" i="7"/>
  <c r="G242" i="7" s="1"/>
  <c r="H242" i="7" s="1"/>
  <c r="H155" i="7"/>
  <c r="G223" i="7"/>
  <c r="H224" i="7"/>
  <c r="H61" i="7"/>
  <c r="G147" i="7"/>
  <c r="H150" i="7"/>
  <c r="E189" i="3"/>
  <c r="E11" i="3"/>
  <c r="E10" i="3"/>
  <c r="D97" i="3"/>
  <c r="J21" i="3"/>
  <c r="D177" i="3" l="1"/>
  <c r="H104" i="7"/>
  <c r="I104" i="7"/>
  <c r="E207" i="3"/>
  <c r="E206" i="3"/>
  <c r="I48" i="7"/>
  <c r="H48" i="7"/>
  <c r="H199" i="7"/>
  <c r="E179" i="3"/>
  <c r="H236" i="7"/>
  <c r="H159" i="7"/>
  <c r="E178" i="3"/>
  <c r="D55" i="3"/>
  <c r="D47" i="3" s="1"/>
  <c r="D46" i="3" s="1"/>
  <c r="I199" i="7"/>
  <c r="I236" i="7"/>
  <c r="I242" i="7"/>
  <c r="G246" i="7"/>
  <c r="I147" i="7"/>
  <c r="H147" i="7"/>
  <c r="I56" i="7"/>
  <c r="H56" i="7"/>
  <c r="I223" i="7"/>
  <c r="H223" i="7"/>
  <c r="E56" i="3"/>
  <c r="E55" i="3" s="1"/>
  <c r="E187" i="3"/>
  <c r="E188" i="3"/>
  <c r="D96" i="3"/>
  <c r="E43" i="7"/>
  <c r="E46" i="3" l="1"/>
  <c r="D9" i="3"/>
  <c r="E9" i="3" s="1"/>
  <c r="H256" i="7"/>
  <c r="I256" i="7"/>
  <c r="G255" i="7"/>
  <c r="H9" i="7"/>
  <c r="I154" i="7"/>
  <c r="H154" i="7"/>
  <c r="I215" i="7"/>
  <c r="H215" i="7"/>
  <c r="G30" i="7"/>
  <c r="G32" i="7" s="1"/>
  <c r="I32" i="7" s="1"/>
  <c r="H235" i="7"/>
  <c r="I235" i="7"/>
  <c r="H246" i="7"/>
  <c r="I246" i="7"/>
  <c r="I146" i="7"/>
  <c r="G23" i="7"/>
  <c r="G22" i="7" s="1"/>
  <c r="G29" i="7" s="1"/>
  <c r="H146" i="7"/>
  <c r="G19" i="7"/>
  <c r="H19" i="7" s="1"/>
  <c r="E177" i="3"/>
  <c r="E96" i="3"/>
  <c r="F16" i="1"/>
  <c r="G16" i="1"/>
  <c r="H23" i="7" l="1"/>
  <c r="G254" i="7"/>
  <c r="H255" i="7"/>
  <c r="I255" i="7"/>
  <c r="G34" i="7"/>
  <c r="G33" i="7" s="1"/>
  <c r="I33" i="7" s="1"/>
  <c r="G18" i="7"/>
  <c r="G21" i="7" s="1"/>
  <c r="E99" i="3"/>
  <c r="I29" i="7" l="1"/>
  <c r="I22" i="7"/>
  <c r="I18" i="7"/>
  <c r="H18" i="7"/>
  <c r="G253" i="7"/>
  <c r="H254" i="7"/>
  <c r="I254" i="7"/>
  <c r="J16" i="1"/>
  <c r="I16" i="1"/>
  <c r="G252" i="7" l="1"/>
  <c r="H253" i="7"/>
  <c r="I253" i="7"/>
  <c r="I252" i="7" l="1"/>
  <c r="H252" i="7"/>
  <c r="G37" i="7" l="1"/>
  <c r="I37" i="7" s="1"/>
  <c r="I21" i="7"/>
  <c r="E7" i="7"/>
  <c r="J11" i="3"/>
  <c r="I11" i="3"/>
  <c r="H11" i="3"/>
  <c r="H21" i="7" l="1"/>
  <c r="E6" i="7"/>
  <c r="E12" i="7" s="1"/>
  <c r="H47" i="7"/>
  <c r="C7" i="3"/>
  <c r="C6" i="3" s="1"/>
  <c r="F6" i="1"/>
  <c r="F21" i="1"/>
  <c r="G21" i="1"/>
  <c r="G6" i="1"/>
  <c r="H46" i="7" l="1"/>
  <c r="G9" i="1"/>
  <c r="I7" i="1"/>
  <c r="F9" i="1"/>
  <c r="H45" i="7" l="1"/>
  <c r="G7" i="7"/>
  <c r="G6" i="7" s="1"/>
  <c r="I4" i="1"/>
  <c r="I10" i="1" s="1"/>
  <c r="I23" i="1" s="1"/>
  <c r="F38" i="7"/>
  <c r="F8" i="1"/>
  <c r="F7" i="1" s="1"/>
  <c r="G8" i="1"/>
  <c r="G7" i="1" s="1"/>
  <c r="H7" i="7" l="1"/>
  <c r="I44" i="7"/>
  <c r="H44" i="7"/>
  <c r="G43" i="7"/>
  <c r="G5" i="1"/>
  <c r="G4" i="1" s="1"/>
  <c r="G10" i="1" s="1"/>
  <c r="G23" i="1" s="1"/>
  <c r="F5" i="1"/>
  <c r="F4" i="1" s="1"/>
  <c r="F10" i="1" s="1"/>
  <c r="F23" i="1" s="1"/>
  <c r="I6" i="7" l="1"/>
  <c r="H6" i="7"/>
  <c r="H43" i="7"/>
  <c r="I43" i="7"/>
  <c r="G12" i="7"/>
  <c r="G38" i="7" l="1"/>
  <c r="J5" i="1" s="1"/>
  <c r="G5" i="7"/>
  <c r="I12" i="7"/>
  <c r="H12" i="7"/>
  <c r="E34" i="7"/>
  <c r="E33" i="7" l="1"/>
  <c r="H33" i="7" s="1"/>
  <c r="H34" i="7"/>
  <c r="I38" i="7"/>
  <c r="J4" i="1"/>
  <c r="I5" i="7"/>
  <c r="E37" i="7" l="1"/>
  <c r="H37" i="7" s="1"/>
  <c r="E30" i="7"/>
  <c r="E32" i="7"/>
  <c r="H7" i="1"/>
  <c r="H30" i="7" l="1"/>
  <c r="H32" i="7"/>
  <c r="H4" i="1"/>
  <c r="H10" i="1" s="1"/>
  <c r="H20" i="1" s="1"/>
  <c r="H22" i="7" l="1"/>
  <c r="E29" i="7"/>
  <c r="H16" i="1"/>
  <c r="D127" i="3"/>
  <c r="D95" i="3" s="1"/>
  <c r="D94" i="3" s="1"/>
  <c r="D8" i="3" s="1"/>
  <c r="G183" i="7"/>
  <c r="G198" i="7" s="1"/>
  <c r="G55" i="7" s="1"/>
  <c r="J8" i="1" l="1"/>
  <c r="J7" i="1" s="1"/>
  <c r="J10" i="1" s="1"/>
  <c r="D13" i="9"/>
  <c r="E5" i="7"/>
  <c r="H5" i="7" s="1"/>
  <c r="E38" i="7"/>
  <c r="H38" i="7" s="1"/>
  <c r="G247" i="7"/>
  <c r="K247" i="7" s="1"/>
  <c r="L247" i="7" s="1"/>
  <c r="H29" i="7"/>
  <c r="H183" i="7"/>
  <c r="H184" i="7"/>
  <c r="J20" i="1" l="1"/>
  <c r="F13" i="9"/>
  <c r="E13" i="9"/>
  <c r="D12" i="9"/>
  <c r="D7" i="3"/>
  <c r="D6" i="3" s="1"/>
  <c r="H198" i="7"/>
  <c r="D11" i="9" l="1"/>
  <c r="F12" i="9"/>
  <c r="E12" i="9"/>
  <c r="H247" i="7"/>
  <c r="E11" i="9" l="1"/>
  <c r="F11" i="9"/>
  <c r="E95" i="3"/>
  <c r="E127" i="3"/>
  <c r="I183" i="7" l="1"/>
  <c r="F247" i="7"/>
  <c r="E94" i="3"/>
  <c r="E7" i="3" l="1"/>
  <c r="E8" i="3"/>
  <c r="I198" i="7"/>
  <c r="E6" i="3" l="1"/>
  <c r="I247" i="7"/>
  <c r="H65" i="7" l="1"/>
  <c r="I65" i="7"/>
  <c r="H64" i="7"/>
  <c r="I64" i="7" l="1"/>
  <c r="H55" i="7" l="1"/>
  <c r="I55" i="7"/>
</calcChain>
</file>

<file path=xl/sharedStrings.xml><?xml version="1.0" encoding="utf-8"?>
<sst xmlns="http://schemas.openxmlformats.org/spreadsheetml/2006/main" count="714" uniqueCount="265">
  <si>
    <t>A) SAŽETAK RAČUNA PRIHODA I RASHODA</t>
  </si>
  <si>
    <t xml:space="preserve">PRIHODI/RASHODI TEKUĆA GODINA </t>
  </si>
  <si>
    <t>Izvršenje 2021.</t>
  </si>
  <si>
    <t>Plan 2022.</t>
  </si>
  <si>
    <t>Izvršenje prethodne godine</t>
  </si>
  <si>
    <t>Plan tekuće godine</t>
  </si>
  <si>
    <t xml:space="preserve">Izvršenje tekuće godine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</si>
  <si>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</si>
  <si>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</si>
  <si>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</si>
  <si>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</si>
  <si>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</si>
  <si>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</si>
  <si>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</si>
  <si>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</si>
  <si>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</si>
  <si>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</si>
  <si>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</si>
  <si>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</si>
  <si>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</si>
  <si>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</si>
  <si>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</si>
  <si>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</si>
  <si>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</si>
  <si>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PRIHODI I PRIMICI  POSLOVANJA</t>
  </si>
  <si>
    <t>Razred</t>
  </si>
  <si>
    <t xml:space="preserve">Skupina/podskupina/odjeljak </t>
  </si>
  <si>
    <t>Izvor</t>
  </si>
  <si>
    <t xml:space="preserve">Naziv </t>
  </si>
  <si>
    <t>Indeks</t>
  </si>
  <si>
    <t>5=4/2*100</t>
  </si>
  <si>
    <t>6=4/3*100</t>
  </si>
  <si>
    <t xml:space="preserve">Prihodi poslovanja </t>
  </si>
  <si>
    <t>Pomoći iz inozemstva i od subjekata unutar općeg proračuna</t>
  </si>
  <si>
    <t>634</t>
  </si>
  <si>
    <t>Pomoći od izvanproračunskih korisnika</t>
  </si>
  <si>
    <t>6341</t>
  </si>
  <si>
    <t xml:space="preserve">Tekuće pomoći od izvanproračunskih korisnika </t>
  </si>
  <si>
    <t>636</t>
  </si>
  <si>
    <t xml:space="preserve">Pomoći proračunskim korisnicima iz proračuna koji im nije nadležan </t>
  </si>
  <si>
    <t>6362</t>
  </si>
  <si>
    <t>Kapitalne pomoći proračunskim korisnicima iz proračuna koji im nije nadležan</t>
  </si>
  <si>
    <t>6361</t>
  </si>
  <si>
    <t>Tekuće pomoći proračunskim korisnicima iz proračuna koji im nije nadležan</t>
  </si>
  <si>
    <t>Ostale pomoći</t>
  </si>
  <si>
    <t>Pomoći iz županijskog proračuna</t>
  </si>
  <si>
    <t>Prihodi od upravnih i administrativnih pristojbi, pristojbi po posebnim propisima i nakanda</t>
  </si>
  <si>
    <t>Prihodi po posebnim propisima</t>
  </si>
  <si>
    <t xml:space="preserve">Ostali nespomenuti prihodi </t>
  </si>
  <si>
    <t xml:space="preserve">Prihodi za posebne namjene 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</si>
  <si>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</si>
  <si>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</si>
  <si>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</si>
  <si>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</si>
  <si>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</si>
  <si>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Prihodi od imovine</t>
  </si>
  <si>
    <t xml:space="preserve">Prihodi od financijske imovine </t>
  </si>
  <si>
    <t>Kamate na oročena sredstva i depozite po viđenju</t>
  </si>
  <si>
    <t>Ostali prihodi</t>
  </si>
  <si>
    <t>31</t>
  </si>
  <si>
    <t xml:space="preserve"> Vlastiti prihodi </t>
  </si>
  <si>
    <t>Donacije od pravnih i fizičkih osoba izvan općeg proračuna i povrat donacija po protestiranim jamstvima</t>
  </si>
  <si>
    <t>Tekuće donacije</t>
  </si>
  <si>
    <t>61</t>
  </si>
  <si>
    <t xml:space="preserve">Donacije 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</si>
  <si>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</si>
  <si>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</si>
  <si>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</si>
  <si>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</si>
  <si>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</si>
  <si>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</si>
  <si>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</si>
  <si>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11</t>
  </si>
  <si>
    <t>Opći prihodi i primici</t>
  </si>
  <si>
    <t>Ukupni prihodi</t>
  </si>
  <si>
    <t xml:space="preserve">VIŠAK KORIŠTEN ZA POKRIĆE RASHODA </t>
  </si>
  <si>
    <t xml:space="preserve">Vlastiti izvori </t>
  </si>
  <si>
    <t xml:space="preserve">Rezultat poslovanja </t>
  </si>
  <si>
    <t>Višak/manjak prihoda</t>
  </si>
  <si>
    <t>Višak prihoda</t>
  </si>
  <si>
    <t>93</t>
  </si>
  <si>
    <t>Vlastiti prihodi - višak</t>
  </si>
  <si>
    <t>94</t>
  </si>
  <si>
    <t>Prihodi za posebne namjene - višak</t>
  </si>
  <si>
    <t>95</t>
  </si>
  <si>
    <t>Pomoći  - višak</t>
  </si>
  <si>
    <t>RASHODI POSLOVANJA</t>
  </si>
  <si>
    <t>3+4</t>
  </si>
  <si>
    <t>Rashodi poslovanja</t>
  </si>
  <si>
    <t>Rashodi za zaposlene</t>
  </si>
  <si>
    <t>Plaće</t>
  </si>
  <si>
    <t>Plaće za redovan rad</t>
  </si>
  <si>
    <t>312</t>
  </si>
  <si>
    <t xml:space="preserve">Ostali rashodi za zaposlene </t>
  </si>
  <si>
    <t>3121</t>
  </si>
  <si>
    <t>Doprinosi na plaće</t>
  </si>
  <si>
    <t>Doprinosi za obvezno zdravstveno osiguranje</t>
  </si>
  <si>
    <t>Materijalni rashodi</t>
  </si>
  <si>
    <t>Naknade troškova zaposlenima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</si>
  <si>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</si>
  <si>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</si>
  <si>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</si>
  <si>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</si>
  <si>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</si>
  <si>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zaposlenicima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</si>
  <si>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</si>
  <si>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</si>
  <si>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</si>
  <si>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</si>
  <si>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</si>
  <si>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</si>
  <si>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 xml:space="preserve">Usluge telefona,pošte i prijevoza </t>
  </si>
  <si>
    <t xml:space="preserve">Usluge tekućeg i investicijskog održavanja 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</si>
  <si>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</si>
  <si>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</si>
  <si>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</si>
  <si>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</si>
  <si>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</si>
  <si>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</si>
  <si>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</si>
  <si>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</si>
  <si>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</si>
  <si>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Naknade za rad predstavničkih i izvršnih tijela, povjer.</t>
  </si>
  <si>
    <t>Reprezentacija</t>
  </si>
  <si>
    <t>Financijski rashodi</t>
  </si>
  <si>
    <t>Ostali financijski rashodi</t>
  </si>
  <si>
    <t>Bankarske usluge i usluge platnog prometa</t>
  </si>
  <si>
    <t xml:space="preserve">Rashodi za nabavu nefinancijske imovine </t>
  </si>
  <si>
    <t xml:space="preserve">Rashodi za nabavu proizvedene dugotrajne imovine </t>
  </si>
  <si>
    <t>Postrojenja i oprema</t>
  </si>
  <si>
    <t>Uredska oprema i namještaj</t>
  </si>
  <si>
    <t>Komunikacijska oprema</t>
  </si>
  <si>
    <t>Sportska i glazbena oprema</t>
  </si>
  <si>
    <t>Uređaji i strojevi i oprema za ostale namjene</t>
  </si>
  <si>
    <t>Rahodi za dodatna ulaganja na nefinancijskoj imovini</t>
  </si>
  <si>
    <t xml:space="preserve">Dodatna ulaganja na građevinskim objektima </t>
  </si>
  <si>
    <t>*</t>
  </si>
  <si>
    <t xml:space="preserve"> Opći prihodi i primici</t>
  </si>
  <si>
    <t>321</t>
  </si>
  <si>
    <t>3221</t>
  </si>
  <si>
    <t>3223</t>
  </si>
  <si>
    <t>3224</t>
  </si>
  <si>
    <t>3225</t>
  </si>
  <si>
    <t>323</t>
  </si>
  <si>
    <t>3231</t>
  </si>
  <si>
    <t xml:space="preserve">Usluge telefona, pošte i prijevoza </t>
  </si>
  <si>
    <t>3232</t>
  </si>
  <si>
    <t>Usluge tekućeg i investicijskog održavanja</t>
  </si>
  <si>
    <t>3233</t>
  </si>
  <si>
    <t>3235</t>
  </si>
  <si>
    <t>3237</t>
  </si>
  <si>
    <t>3239</t>
  </si>
  <si>
    <t>324</t>
  </si>
  <si>
    <t>3241</t>
  </si>
  <si>
    <t>329</t>
  </si>
  <si>
    <t>3293</t>
  </si>
  <si>
    <t>34</t>
  </si>
  <si>
    <t>343</t>
  </si>
  <si>
    <t>3431</t>
  </si>
  <si>
    <t>38</t>
  </si>
  <si>
    <t xml:space="preserve">Ostali rashodi 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</si>
  <si>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</si>
  <si>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</si>
  <si>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</si>
  <si>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</si>
  <si>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</si>
  <si>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</si>
  <si>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</si>
  <si>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prizvedene dugotrajne imovine</t>
  </si>
  <si>
    <t>422</t>
  </si>
  <si>
    <t>4221</t>
  </si>
  <si>
    <t xml:space="preserve">Vlastiti prihodi </t>
  </si>
  <si>
    <t>Stručno usavršavnje zaposlenika</t>
  </si>
  <si>
    <t>Usluge telefona, pošte i prijevoza</t>
  </si>
  <si>
    <t>3234</t>
  </si>
  <si>
    <t>3238</t>
  </si>
  <si>
    <t>3291</t>
  </si>
  <si>
    <t>Naknade za rad predstavničkih i izvršnih tijela, povjerenstava i slično</t>
  </si>
  <si>
    <t>Premije osiguranja</t>
  </si>
  <si>
    <t>Članarine i norme</t>
  </si>
  <si>
    <t>Pristojbe i naknade</t>
  </si>
  <si>
    <t>3299</t>
  </si>
  <si>
    <t>Zatezne kamate</t>
  </si>
  <si>
    <t>Naknade građanima i kućanstvima u naravi</t>
  </si>
  <si>
    <t>Naknada građanima i kućanstvima u naravi</t>
  </si>
  <si>
    <t>43</t>
  </si>
  <si>
    <t xml:space="preserve"> Prihodi za posebne namjene </t>
  </si>
  <si>
    <t>53</t>
  </si>
  <si>
    <t>Pomoći</t>
  </si>
  <si>
    <t>54</t>
  </si>
  <si>
    <t xml:space="preserve">Rashodi za usluge </t>
  </si>
  <si>
    <t>Rashodi za nabavu proizvedene dugotrajne imovine</t>
  </si>
  <si>
    <t>4222</t>
  </si>
  <si>
    <t>Vlastiti prihodi  - višak</t>
  </si>
  <si>
    <t>Ukupni rashodi</t>
  </si>
  <si>
    <t xml:space="preserve">MANJAK POKRIVEN TEKUĆIM PRIHODIMA </t>
  </si>
  <si>
    <t>9</t>
  </si>
  <si>
    <t>Vlastiti izvori</t>
  </si>
  <si>
    <t>92</t>
  </si>
  <si>
    <t>922</t>
  </si>
  <si>
    <t>9222</t>
  </si>
  <si>
    <t xml:space="preserve">Manjak prihoda </t>
  </si>
  <si>
    <t xml:space="preserve">Opći prihodi i primici </t>
  </si>
  <si>
    <t>I. OPĆI DIO</t>
  </si>
  <si>
    <t xml:space="preserve">A. RAČUN PRIHODA I RASHODA </t>
  </si>
  <si>
    <t>RASHODI PREMA FUNKCIJSKOJ KLASIFIKACIJI</t>
  </si>
  <si>
    <t>BROJČANA OZNAKA I NAZIV</t>
  </si>
  <si>
    <t xml:space="preserve">UKUPNO RASHODI </t>
  </si>
  <si>
    <t>08 Rekreacija, kultura i religija</t>
  </si>
  <si>
    <t>082 Službe kulture</t>
  </si>
  <si>
    <t>II. POSEBNI DIO</t>
  </si>
  <si>
    <t>Šifra</t>
  </si>
  <si>
    <t>Naziv</t>
  </si>
  <si>
    <t>4=3/2*100</t>
  </si>
  <si>
    <t>Vlastiti prihodi</t>
  </si>
  <si>
    <t>Prihodi za posebne namjene</t>
  </si>
  <si>
    <t>Prihodi za posebne namjene  - višak</t>
  </si>
  <si>
    <t>Rahodi poslovanja</t>
  </si>
  <si>
    <t>Rashodi za nabavu nefinancijske imovine</t>
  </si>
  <si>
    <t>Uređaji, strojevi i oprema za ostale namjene</t>
  </si>
  <si>
    <t>Rashodi za dodatna ulaganja na nefinancijskoj imovini</t>
  </si>
  <si>
    <t>Pomoći iz državnog proračuna</t>
  </si>
  <si>
    <t xml:space="preserve">Rahodi za usluge </t>
  </si>
  <si>
    <t>POSEBNI DIO</t>
  </si>
  <si>
    <t>PREGLED UKUPNIH PRIHODA I RASHODA PO IZVORIMA FINANCIRANJA</t>
  </si>
  <si>
    <t>Oznaka  IF</t>
  </si>
  <si>
    <t>Naziv izvora financiranja</t>
  </si>
  <si>
    <t>Rebalans financijskog plana</t>
  </si>
  <si>
    <t>5=4/3* 100</t>
  </si>
  <si>
    <t>PRIHODI</t>
  </si>
  <si>
    <t>RASHODI</t>
  </si>
  <si>
    <t>Korišteni rezultat</t>
  </si>
  <si>
    <t xml:space="preserve">PRIHODI </t>
  </si>
  <si>
    <t>Višak prihoda korišten za pokriće rashoda</t>
  </si>
  <si>
    <t>Korišteni višak za pokriće rashoda tekuće godine</t>
  </si>
  <si>
    <t>IZVJEŠTAJ O IZVRŠENJU FINANCIJSKOG PLANA ZA 2024.g.</t>
  </si>
  <si>
    <t>GODIŠNJI IZVJEŠTAJ O IZVRŠENJU FINANCIJSKOG PLANA ZA 2024.g.PO EKONOMSKOJ KLASIFIKACIJI</t>
  </si>
  <si>
    <t>GODIŠNJI IZVJEŠTAJ O IZVRŠENJU FINANCIJSKOG PLANA ZA 2024.g.                                                                                                                         PO PROGRAMSKOJ, EKONOMSKOJ KLASIFIKACIJI I IZVORIMA FINANCIRANJA</t>
  </si>
  <si>
    <t xml:space="preserve"> IZVJEŠTAJ O IZVRŠENJU FINANCIJSKOG PLANA ZA 2024.g.</t>
  </si>
  <si>
    <t>Rashodi za nabavu</t>
  </si>
  <si>
    <t>Oprema</t>
  </si>
  <si>
    <t>Izvorni plan 2024.</t>
  </si>
  <si>
    <t>Ostvarenje/ izvršenje 2024.</t>
  </si>
  <si>
    <t>3131</t>
  </si>
  <si>
    <t xml:space="preserve">Doprinosi za mirovinsko osiguranje </t>
  </si>
  <si>
    <t>Oprema za održavanje i zaštitu</t>
  </si>
  <si>
    <t>Ulaganja u računalne programe</t>
  </si>
  <si>
    <t>Nematerijalna proizvedena imovina</t>
  </si>
  <si>
    <t>3213</t>
  </si>
  <si>
    <t>3295</t>
  </si>
  <si>
    <t>3433</t>
  </si>
  <si>
    <t>3835</t>
  </si>
  <si>
    <t>383</t>
  </si>
  <si>
    <t>Kazne, penali i naknade štete</t>
  </si>
  <si>
    <t>Ostale kazne</t>
  </si>
  <si>
    <t>4262</t>
  </si>
  <si>
    <t>426</t>
  </si>
  <si>
    <t>Doprinosi za mirovinsko osiguranje</t>
  </si>
  <si>
    <t>Ulaganje u računalne programe</t>
  </si>
  <si>
    <t>Naknade za rad predstaničkih i izvršnih tijela, povjerenstva i slično</t>
  </si>
  <si>
    <t>JAVNA USTANOVA U KULTURI HVAR 1612</t>
  </si>
  <si>
    <t xml:space="preserve"> </t>
  </si>
  <si>
    <t>00104</t>
  </si>
  <si>
    <t>USTANOVA U KULTURI HVAR 1612</t>
  </si>
  <si>
    <t>KULTURNA DJELATNOST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</si>
</sst>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#,##0.00\ _k_n"/>
  </numFmts>
  <fonts count="11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i/>
      <sz val="16"/>
      <color rgb="FF0070C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206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color theme="4" tint="-0.249977111117893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rgb="FF002060"/>
      <name val="Times New Roman"/>
      <family val="1"/>
      <charset val="238"/>
    </font>
    <font>
      <i/>
      <sz val="10"/>
      <color rgb="FF002060"/>
      <name val="Times New Roman"/>
      <family val="1"/>
      <charset val="238"/>
    </font>
    <font>
      <b/>
      <sz val="16"/>
      <color rgb="FFFF0000"/>
      <name val="Calibri"/>
      <family val="2"/>
      <charset val="238"/>
    </font>
    <font>
      <b/>
      <i/>
      <sz val="10"/>
      <color theme="8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8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rgb="FF00B0F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80"/>
      </left>
      <right style="thin">
        <color rgb="FF00008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1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8" fillId="0" borderId="0"/>
  </cellStyleXfs>
  <cellXfs count="778">
    <xf numFmtId="0" fontId="0" fillId="0" borderId="0" xfId="0"/>
    <xf numFmtId="3" fontId="12" fillId="2" borderId="0" xfId="0" applyNumberFormat="1" applyFont="1" applyFill="1" applyAlignment="1">
      <alignment horizontal="center" vertical="center"/>
    </xf>
    <xf numFmtId="49" fontId="10" fillId="9" borderId="6" xfId="0" applyNumberFormat="1" applyFont="1" applyFill="1" applyBorder="1" applyAlignment="1">
      <alignment vertical="center"/>
    </xf>
    <xf numFmtId="3" fontId="19" fillId="0" borderId="0" xfId="0" applyNumberFormat="1" applyFont="1" applyAlignment="1">
      <alignment horizontal="left"/>
    </xf>
    <xf numFmtId="0" fontId="20" fillId="0" borderId="0" xfId="1" applyFont="1" applyAlignment="1">
      <alignment wrapText="1"/>
    </xf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21" fillId="0" borderId="0" xfId="0" applyFont="1"/>
    <xf numFmtId="0" fontId="18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/>
    <xf numFmtId="3" fontId="9" fillId="0" borderId="0" xfId="0" applyNumberFormat="1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/>
    <xf numFmtId="49" fontId="10" fillId="9" borderId="6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0" fontId="10" fillId="4" borderId="6" xfId="0" applyFont="1" applyFill="1" applyBorder="1" applyAlignment="1">
      <alignment vertical="center"/>
    </xf>
    <xf numFmtId="49" fontId="10" fillId="8" borderId="6" xfId="0" applyNumberFormat="1" applyFont="1" applyFill="1" applyBorder="1" applyAlignment="1">
      <alignment horizontal="right" vertical="center"/>
    </xf>
    <xf numFmtId="0" fontId="26" fillId="2" borderId="6" xfId="0" applyFont="1" applyFill="1" applyBorder="1" applyAlignment="1">
      <alignment horizontal="center" vertical="center"/>
    </xf>
    <xf numFmtId="49" fontId="26" fillId="2" borderId="6" xfId="0" applyNumberFormat="1" applyFont="1" applyFill="1" applyBorder="1" applyAlignment="1">
      <alignment horizontal="right" vertical="center"/>
    </xf>
    <xf numFmtId="49" fontId="26" fillId="2" borderId="6" xfId="0" applyNumberFormat="1" applyFont="1" applyFill="1" applyBorder="1" applyAlignment="1">
      <alignment vertical="center"/>
    </xf>
    <xf numFmtId="0" fontId="26" fillId="0" borderId="6" xfId="0" applyFont="1" applyBorder="1" applyAlignment="1">
      <alignment vertical="center"/>
    </xf>
    <xf numFmtId="49" fontId="11" fillId="8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vertical="center"/>
    </xf>
    <xf numFmtId="0" fontId="26" fillId="11" borderId="6" xfId="0" applyFont="1" applyFill="1" applyBorder="1" applyAlignment="1">
      <alignment horizontal="center" vertical="center"/>
    </xf>
    <xf numFmtId="49" fontId="26" fillId="11" borderId="6" xfId="0" applyNumberFormat="1" applyFont="1" applyFill="1" applyBorder="1" applyAlignment="1">
      <alignment horizontal="right" vertical="center"/>
    </xf>
    <xf numFmtId="49" fontId="26" fillId="11" borderId="6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4" borderId="0" xfId="0" applyNumberFormat="1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16" fillId="4" borderId="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9" fillId="4" borderId="0" xfId="1" applyFont="1" applyFill="1" applyAlignment="1">
      <alignment vertical="center"/>
    </xf>
    <xf numFmtId="0" fontId="29" fillId="0" borderId="0" xfId="0" applyFont="1"/>
    <xf numFmtId="0" fontId="30" fillId="0" borderId="0" xfId="0" applyFont="1"/>
    <xf numFmtId="3" fontId="13" fillId="8" borderId="14" xfId="0" applyNumberFormat="1" applyFont="1" applyFill="1" applyBorder="1" applyAlignment="1">
      <alignment horizontal="center" vertical="center"/>
    </xf>
    <xf numFmtId="49" fontId="10" fillId="8" borderId="14" xfId="0" applyNumberFormat="1" applyFont="1" applyFill="1" applyBorder="1" applyAlignment="1">
      <alignment horizontal="center" vertical="center"/>
    </xf>
    <xf numFmtId="3" fontId="10" fillId="8" borderId="14" xfId="0" applyNumberFormat="1" applyFont="1" applyFill="1" applyBorder="1" applyAlignment="1">
      <alignment horizontal="left" vertical="center"/>
    </xf>
    <xf numFmtId="3" fontId="10" fillId="8" borderId="14" xfId="0" applyNumberFormat="1" applyFont="1" applyFill="1" applyBorder="1" applyAlignment="1">
      <alignment horizontal="left" vertical="top"/>
    </xf>
    <xf numFmtId="49" fontId="11" fillId="8" borderId="14" xfId="0" applyNumberFormat="1" applyFont="1" applyFill="1" applyBorder="1" applyAlignment="1">
      <alignment horizontal="center" vertical="center"/>
    </xf>
    <xf numFmtId="3" fontId="11" fillId="8" borderId="14" xfId="0" applyNumberFormat="1" applyFont="1" applyFill="1" applyBorder="1" applyAlignment="1">
      <alignment horizontal="left" vertical="top"/>
    </xf>
    <xf numFmtId="49" fontId="14" fillId="8" borderId="14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49" fontId="14" fillId="4" borderId="14" xfId="0" applyNumberFormat="1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center" vertical="center"/>
    </xf>
    <xf numFmtId="4" fontId="10" fillId="9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26" fillId="2" borderId="6" xfId="0" applyNumberFormat="1" applyFont="1" applyFill="1" applyBorder="1" applyAlignment="1">
      <alignment horizontal="right" vertical="center" wrapText="1"/>
    </xf>
    <xf numFmtId="4" fontId="26" fillId="11" borderId="6" xfId="0" applyNumberFormat="1" applyFont="1" applyFill="1" applyBorder="1" applyAlignment="1">
      <alignment horizontal="right" vertical="center" wrapText="1"/>
    </xf>
    <xf numFmtId="4" fontId="10" fillId="8" borderId="14" xfId="0" applyNumberFormat="1" applyFont="1" applyFill="1" applyBorder="1" applyAlignment="1">
      <alignment horizontal="center" vertical="center" wrapText="1"/>
    </xf>
    <xf numFmtId="4" fontId="10" fillId="8" borderId="14" xfId="0" applyNumberFormat="1" applyFont="1" applyFill="1" applyBorder="1" applyAlignment="1">
      <alignment vertical="center"/>
    </xf>
    <xf numFmtId="4" fontId="11" fillId="8" borderId="14" xfId="0" applyNumberFormat="1" applyFont="1" applyFill="1" applyBorder="1" applyAlignment="1">
      <alignment vertical="center"/>
    </xf>
    <xf numFmtId="4" fontId="14" fillId="4" borderId="14" xfId="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/>
    <xf numFmtId="4" fontId="18" fillId="0" borderId="0" xfId="0" applyNumberFormat="1" applyFont="1" applyAlignment="1">
      <alignment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/>
    <xf numFmtId="4" fontId="18" fillId="0" borderId="0" xfId="0" applyNumberFormat="1" applyFont="1"/>
    <xf numFmtId="4" fontId="19" fillId="0" borderId="0" xfId="0" applyNumberFormat="1" applyFont="1"/>
    <xf numFmtId="4" fontId="13" fillId="0" borderId="0" xfId="0" applyNumberFormat="1" applyFont="1" applyAlignment="1">
      <alignment horizontal="right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4" fontId="25" fillId="0" borderId="6" xfId="0" applyNumberFormat="1" applyFont="1" applyBorder="1" applyAlignment="1">
      <alignment horizontal="right" vertical="center"/>
    </xf>
    <xf numFmtId="4" fontId="26" fillId="10" borderId="6" xfId="0" applyNumberFormat="1" applyFont="1" applyFill="1" applyBorder="1" applyAlignment="1">
      <alignment horizontal="right" vertical="center"/>
    </xf>
    <xf numFmtId="4" fontId="26" fillId="4" borderId="6" xfId="0" applyNumberFormat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4" fontId="10" fillId="2" borderId="14" xfId="0" applyNumberFormat="1" applyFont="1" applyFill="1" applyBorder="1" applyAlignment="1">
      <alignment horizontal="center" vertical="center" wrapText="1"/>
    </xf>
    <xf numFmtId="4" fontId="10" fillId="8" borderId="14" xfId="0" applyNumberFormat="1" applyFont="1" applyFill="1" applyBorder="1" applyAlignment="1">
      <alignment horizontal="right" vertical="center"/>
    </xf>
    <xf numFmtId="4" fontId="11" fillId="8" borderId="14" xfId="0" applyNumberFormat="1" applyFont="1" applyFill="1" applyBorder="1" applyAlignment="1">
      <alignment horizontal="right" vertical="center"/>
    </xf>
    <xf numFmtId="4" fontId="14" fillId="8" borderId="14" xfId="0" applyNumberFormat="1" applyFont="1" applyFill="1" applyBorder="1" applyAlignment="1">
      <alignment horizontal="right" vertical="center"/>
    </xf>
    <xf numFmtId="0" fontId="26" fillId="17" borderId="6" xfId="0" applyFont="1" applyFill="1" applyBorder="1" applyAlignment="1">
      <alignment horizontal="center" vertical="center"/>
    </xf>
    <xf numFmtId="49" fontId="26" fillId="17" borderId="6" xfId="0" applyNumberFormat="1" applyFont="1" applyFill="1" applyBorder="1" applyAlignment="1">
      <alignment horizontal="right" vertical="center"/>
    </xf>
    <xf numFmtId="49" fontId="26" fillId="17" borderId="6" xfId="0" applyNumberFormat="1" applyFont="1" applyFill="1" applyBorder="1" applyAlignment="1">
      <alignment vertical="center"/>
    </xf>
    <xf numFmtId="4" fontId="26" fillId="17" borderId="6" xfId="0" applyNumberFormat="1" applyFont="1" applyFill="1" applyBorder="1" applyAlignment="1">
      <alignment horizontal="right" vertical="center" wrapText="1"/>
    </xf>
    <xf numFmtId="4" fontId="25" fillId="18" borderId="6" xfId="0" applyNumberFormat="1" applyFont="1" applyFill="1" applyBorder="1" applyAlignment="1">
      <alignment horizontal="right" vertical="center"/>
    </xf>
    <xf numFmtId="1" fontId="28" fillId="0" borderId="14" xfId="0" applyNumberFormat="1" applyFont="1" applyBorder="1" applyAlignment="1">
      <alignment horizontal="center" vertical="center"/>
    </xf>
    <xf numFmtId="4" fontId="9" fillId="4" borderId="0" xfId="1" applyNumberFormat="1" applyFont="1" applyFill="1" applyAlignment="1">
      <alignment vertical="center" wrapText="1"/>
    </xf>
    <xf numFmtId="4" fontId="19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 wrapText="1"/>
    </xf>
    <xf numFmtId="4" fontId="32" fillId="0" borderId="0" xfId="0" applyNumberFormat="1" applyFont="1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23" fillId="8" borderId="6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right" vertical="center"/>
    </xf>
    <xf numFmtId="4" fontId="23" fillId="8" borderId="14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right" vertical="center"/>
    </xf>
    <xf numFmtId="4" fontId="39" fillId="2" borderId="6" xfId="0" applyNumberFormat="1" applyFont="1" applyFill="1" applyBorder="1" applyAlignment="1">
      <alignment horizontal="right" vertical="center"/>
    </xf>
    <xf numFmtId="4" fontId="26" fillId="2" borderId="0" xfId="0" applyNumberFormat="1" applyFont="1" applyFill="1" applyAlignment="1">
      <alignment horizontal="right" vertical="center"/>
    </xf>
    <xf numFmtId="4" fontId="26" fillId="2" borderId="0" xfId="0" applyNumberFormat="1" applyFont="1" applyFill="1" applyAlignment="1">
      <alignment horizontal="center" vertical="center"/>
    </xf>
    <xf numFmtId="4" fontId="25" fillId="9" borderId="6" xfId="0" applyNumberFormat="1" applyFont="1" applyFill="1" applyBorder="1" applyAlignment="1">
      <alignment horizontal="right" vertical="center"/>
    </xf>
    <xf numFmtId="4" fontId="39" fillId="2" borderId="6" xfId="0" applyNumberFormat="1" applyFont="1" applyFill="1" applyBorder="1" applyAlignment="1">
      <alignment vertical="center"/>
    </xf>
    <xf numFmtId="4" fontId="39" fillId="0" borderId="0" xfId="0" applyNumberFormat="1" applyFont="1" applyAlignment="1">
      <alignment horizontal="center" vertical="center"/>
    </xf>
    <xf numFmtId="4" fontId="41" fillId="0" borderId="6" xfId="0" applyNumberFormat="1" applyFont="1" applyBorder="1" applyAlignment="1">
      <alignment horizontal="right" vertical="center"/>
    </xf>
    <xf numFmtId="4" fontId="40" fillId="2" borderId="6" xfId="0" applyNumberFormat="1" applyFont="1" applyFill="1" applyBorder="1" applyAlignment="1">
      <alignment vertical="center"/>
    </xf>
    <xf numFmtId="4" fontId="41" fillId="2" borderId="6" xfId="0" applyNumberFormat="1" applyFont="1" applyFill="1" applyBorder="1" applyAlignment="1">
      <alignment vertical="center"/>
    </xf>
    <xf numFmtId="1" fontId="43" fillId="0" borderId="6" xfId="0" applyNumberFormat="1" applyFont="1" applyBorder="1" applyAlignment="1">
      <alignment horizontal="center" vertical="center"/>
    </xf>
    <xf numFmtId="4" fontId="41" fillId="2" borderId="6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1" fontId="44" fillId="0" borderId="6" xfId="0" applyNumberFormat="1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5" fillId="0" borderId="36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/>
    </xf>
    <xf numFmtId="3" fontId="45" fillId="0" borderId="37" xfId="0" applyNumberFormat="1" applyFont="1" applyBorder="1" applyAlignment="1">
      <alignment horizontal="center" vertical="center" wrapText="1"/>
    </xf>
    <xf numFmtId="4" fontId="45" fillId="19" borderId="37" xfId="0" applyNumberFormat="1" applyFont="1" applyFill="1" applyBorder="1" applyAlignment="1">
      <alignment horizontal="center" vertical="center" wrapText="1"/>
    </xf>
    <xf numFmtId="4" fontId="45" fillId="19" borderId="38" xfId="0" applyNumberFormat="1" applyFont="1" applyFill="1" applyBorder="1" applyAlignment="1">
      <alignment horizontal="center" wrapText="1"/>
    </xf>
    <xf numFmtId="0" fontId="45" fillId="19" borderId="39" xfId="0" applyFon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19" borderId="41" xfId="0" applyNumberFormat="1" applyFill="1" applyBorder="1" applyAlignment="1">
      <alignment horizontal="center"/>
    </xf>
    <xf numFmtId="0" fontId="0" fillId="19" borderId="42" xfId="0" applyFill="1" applyBorder="1" applyAlignment="1">
      <alignment horizontal="center" wrapText="1"/>
    </xf>
    <xf numFmtId="0" fontId="45" fillId="0" borderId="43" xfId="0" applyFont="1" applyBorder="1" applyAlignment="1">
      <alignment horizontal="center"/>
    </xf>
    <xf numFmtId="0" fontId="45" fillId="0" borderId="6" xfId="0" applyFont="1" applyBorder="1"/>
    <xf numFmtId="3" fontId="0" fillId="0" borderId="6" xfId="0" applyNumberFormat="1" applyBorder="1"/>
    <xf numFmtId="4" fontId="0" fillId="19" borderId="6" xfId="0" applyNumberFormat="1" applyFill="1" applyBorder="1"/>
    <xf numFmtId="0" fontId="0" fillId="19" borderId="44" xfId="0" applyFill="1" applyBorder="1"/>
    <xf numFmtId="0" fontId="0" fillId="0" borderId="43" xfId="0" applyBorder="1"/>
    <xf numFmtId="0" fontId="0" fillId="0" borderId="6" xfId="0" applyBorder="1"/>
    <xf numFmtId="3" fontId="47" fillId="0" borderId="6" xfId="0" applyNumberFormat="1" applyFont="1" applyBorder="1"/>
    <xf numFmtId="4" fontId="41" fillId="19" borderId="6" xfId="0" applyNumberFormat="1" applyFont="1" applyFill="1" applyBorder="1"/>
    <xf numFmtId="4" fontId="0" fillId="19" borderId="44" xfId="0" applyNumberFormat="1" applyFill="1" applyBorder="1"/>
    <xf numFmtId="4" fontId="45" fillId="19" borderId="6" xfId="0" applyNumberFormat="1" applyFont="1" applyFill="1" applyBorder="1"/>
    <xf numFmtId="0" fontId="46" fillId="0" borderId="6" xfId="0" applyFont="1" applyBorder="1"/>
    <xf numFmtId="2" fontId="0" fillId="19" borderId="44" xfId="0" applyNumberFormat="1" applyFill="1" applyBorder="1"/>
    <xf numFmtId="4" fontId="48" fillId="19" borderId="6" xfId="0" applyNumberFormat="1" applyFont="1" applyFill="1" applyBorder="1"/>
    <xf numFmtId="3" fontId="46" fillId="0" borderId="6" xfId="0" applyNumberFormat="1" applyFont="1" applyBorder="1"/>
    <xf numFmtId="4" fontId="46" fillId="19" borderId="6" xfId="0" applyNumberFormat="1" applyFont="1" applyFill="1" applyBorder="1"/>
    <xf numFmtId="0" fontId="46" fillId="0" borderId="6" xfId="0" applyFont="1" applyBorder="1" applyAlignment="1">
      <alignment horizontal="center"/>
    </xf>
    <xf numFmtId="3" fontId="45" fillId="0" borderId="6" xfId="0" applyNumberFormat="1" applyFont="1" applyBorder="1"/>
    <xf numFmtId="4" fontId="45" fillId="19" borderId="44" xfId="0" applyNumberFormat="1" applyFont="1" applyFill="1" applyBorder="1"/>
    <xf numFmtId="2" fontId="45" fillId="19" borderId="44" xfId="0" applyNumberFormat="1" applyFont="1" applyFill="1" applyBorder="1"/>
    <xf numFmtId="0" fontId="0" fillId="0" borderId="45" xfId="0" applyBorder="1"/>
    <xf numFmtId="0" fontId="45" fillId="0" borderId="46" xfId="0" applyFont="1" applyBorder="1" applyAlignment="1">
      <alignment horizontal="center" wrapText="1"/>
    </xf>
    <xf numFmtId="3" fontId="46" fillId="0" borderId="46" xfId="0" applyNumberFormat="1" applyFont="1" applyBorder="1"/>
    <xf numFmtId="4" fontId="46" fillId="0" borderId="46" xfId="0" applyNumberFormat="1" applyFont="1" applyBorder="1"/>
    <xf numFmtId="4" fontId="0" fillId="0" borderId="46" xfId="0" applyNumberFormat="1" applyBorder="1"/>
    <xf numFmtId="0" fontId="46" fillId="4" borderId="0" xfId="0" applyFont="1" applyFill="1" applyAlignment="1">
      <alignment wrapText="1"/>
    </xf>
    <xf numFmtId="3" fontId="0" fillId="4" borderId="0" xfId="0" applyNumberFormat="1" applyFill="1"/>
    <xf numFmtId="4" fontId="45" fillId="4" borderId="0" xfId="0" applyNumberFormat="1" applyFont="1" applyFill="1"/>
    <xf numFmtId="4" fontId="63" fillId="0" borderId="0" xfId="0" applyNumberFormat="1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64" fillId="0" borderId="0" xfId="0" applyNumberFormat="1" applyFont="1" applyAlignment="1">
      <alignment vertical="center"/>
    </xf>
    <xf numFmtId="4" fontId="63" fillId="0" borderId="48" xfId="0" applyNumberFormat="1" applyFont="1" applyBorder="1" applyAlignment="1">
      <alignment vertical="center"/>
    </xf>
    <xf numFmtId="4" fontId="62" fillId="19" borderId="49" xfId="0" applyNumberFormat="1" applyFont="1" applyFill="1" applyBorder="1" applyAlignment="1" applyProtection="1">
      <alignment horizontal="right" vertical="center" shrinkToFit="1"/>
      <protection locked="0"/>
    </xf>
    <xf numFmtId="4" fontId="65" fillId="19" borderId="6" xfId="0" applyNumberFormat="1" applyFont="1" applyFill="1" applyBorder="1"/>
    <xf numFmtId="4" fontId="0" fillId="0" borderId="47" xfId="0" applyNumberFormat="1" applyBorder="1"/>
    <xf numFmtId="4" fontId="14" fillId="0" borderId="0" xfId="0" applyNumberFormat="1" applyFont="1" applyAlignment="1">
      <alignment vertical="center"/>
    </xf>
    <xf numFmtId="0" fontId="0" fillId="4" borderId="0" xfId="0" applyFill="1"/>
    <xf numFmtId="4" fontId="0" fillId="4" borderId="0" xfId="0" applyNumberFormat="1" applyFill="1"/>
    <xf numFmtId="0" fontId="36" fillId="4" borderId="0" xfId="0" applyFont="1" applyFill="1"/>
    <xf numFmtId="0" fontId="35" fillId="4" borderId="0" xfId="0" applyFont="1" applyFill="1"/>
    <xf numFmtId="0" fontId="0" fillId="4" borderId="0" xfId="0" applyFill="1" applyAlignment="1">
      <alignment vertical="center"/>
    </xf>
    <xf numFmtId="0" fontId="46" fillId="4" borderId="0" xfId="0" applyFont="1" applyFill="1"/>
    <xf numFmtId="0" fontId="47" fillId="4" borderId="0" xfId="0" applyFont="1" applyFill="1"/>
    <xf numFmtId="0" fontId="46" fillId="4" borderId="0" xfId="0" applyFont="1" applyFill="1" applyAlignment="1">
      <alignment horizontal="center" wrapText="1"/>
    </xf>
    <xf numFmtId="0" fontId="46" fillId="4" borderId="0" xfId="0" applyFont="1" applyFill="1" applyAlignment="1">
      <alignment horizontal="center" vertical="center"/>
    </xf>
    <xf numFmtId="3" fontId="45" fillId="4" borderId="0" xfId="0" applyNumberFormat="1" applyFont="1" applyFill="1" applyAlignment="1">
      <alignment horizontal="center" vertical="center" wrapText="1"/>
    </xf>
    <xf numFmtId="4" fontId="45" fillId="4" borderId="0" xfId="0" applyNumberFormat="1" applyFont="1" applyFill="1" applyAlignment="1">
      <alignment horizontal="center" vertical="center" wrapText="1"/>
    </xf>
    <xf numFmtId="0" fontId="45" fillId="4" borderId="0" xfId="0" applyFont="1" applyFill="1" applyAlignment="1">
      <alignment vertical="center"/>
    </xf>
    <xf numFmtId="0" fontId="45" fillId="4" borderId="0" xfId="0" applyFont="1" applyFill="1" applyAlignment="1">
      <alignment vertical="center" wrapText="1"/>
    </xf>
    <xf numFmtId="0" fontId="45" fillId="4" borderId="0" xfId="0" applyFont="1" applyFill="1" applyAlignment="1">
      <alignment horizontal="center"/>
    </xf>
    <xf numFmtId="2" fontId="45" fillId="4" borderId="0" xfId="0" applyNumberFormat="1" applyFont="1" applyFill="1"/>
    <xf numFmtId="0" fontId="47" fillId="4" borderId="0" xfId="0" applyFont="1" applyFill="1" applyAlignment="1">
      <alignment horizontal="center"/>
    </xf>
    <xf numFmtId="0" fontId="47" fillId="4" borderId="0" xfId="0" applyFont="1" applyFill="1" applyAlignment="1">
      <alignment wrapText="1"/>
    </xf>
    <xf numFmtId="3" fontId="47" fillId="4" borderId="0" xfId="0" applyNumberFormat="1" applyFont="1" applyFill="1"/>
    <xf numFmtId="4" fontId="47" fillId="4" borderId="0" xfId="0" applyNumberFormat="1" applyFont="1" applyFill="1"/>
    <xf numFmtId="4" fontId="46" fillId="4" borderId="0" xfId="0" applyNumberFormat="1" applyFont="1" applyFill="1"/>
    <xf numFmtId="1" fontId="45" fillId="4" borderId="0" xfId="0" applyNumberFormat="1" applyFont="1" applyFill="1" applyAlignment="1">
      <alignment horizontal="center" vertical="center" wrapText="1"/>
    </xf>
    <xf numFmtId="0" fontId="45" fillId="4" borderId="0" xfId="0" applyFont="1" applyFill="1"/>
    <xf numFmtId="3" fontId="46" fillId="4" borderId="0" xfId="0" applyNumberFormat="1" applyFont="1" applyFill="1"/>
    <xf numFmtId="2" fontId="0" fillId="4" borderId="0" xfId="0" applyNumberFormat="1" applyFill="1"/>
    <xf numFmtId="3" fontId="37" fillId="4" borderId="0" xfId="0" applyNumberFormat="1" applyFont="1" applyFill="1"/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3" fontId="45" fillId="4" borderId="0" xfId="0" applyNumberFormat="1" applyFont="1" applyFill="1"/>
    <xf numFmtId="4" fontId="51" fillId="4" borderId="0" xfId="0" applyNumberFormat="1" applyFont="1" applyFill="1"/>
    <xf numFmtId="4" fontId="52" fillId="4" borderId="0" xfId="0" applyNumberFormat="1" applyFont="1" applyFill="1"/>
    <xf numFmtId="0" fontId="46" fillId="4" borderId="0" xfId="0" applyFont="1" applyFill="1" applyAlignment="1">
      <alignment horizontal="center"/>
    </xf>
    <xf numFmtId="4" fontId="37" fillId="4" borderId="0" xfId="0" applyNumberFormat="1" applyFont="1" applyFill="1"/>
    <xf numFmtId="4" fontId="53" fillId="4" borderId="0" xfId="0" applyNumberFormat="1" applyFont="1" applyFill="1"/>
    <xf numFmtId="0" fontId="55" fillId="4" borderId="0" xfId="0" applyFont="1" applyFill="1"/>
    <xf numFmtId="0" fontId="56" fillId="4" borderId="0" xfId="0" applyFont="1" applyFill="1"/>
    <xf numFmtId="0" fontId="45" fillId="4" borderId="0" xfId="0" applyFont="1" applyFill="1" applyAlignment="1">
      <alignment wrapText="1"/>
    </xf>
    <xf numFmtId="0" fontId="45" fillId="4" borderId="0" xfId="0" applyFont="1" applyFill="1" applyAlignment="1">
      <alignment horizontal="center" vertical="center" wrapText="1"/>
    </xf>
    <xf numFmtId="0" fontId="45" fillId="4" borderId="0" xfId="0" applyFont="1" applyFill="1" applyAlignment="1">
      <alignment horizontal="center" wrapText="1"/>
    </xf>
    <xf numFmtId="4" fontId="0" fillId="4" borderId="0" xfId="0" applyNumberFormat="1" applyFill="1" applyAlignment="1">
      <alignment horizontal="center" wrapText="1"/>
    </xf>
    <xf numFmtId="4" fontId="45" fillId="4" borderId="0" xfId="0" applyNumberFormat="1" applyFont="1" applyFill="1" applyAlignment="1">
      <alignment horizontal="center" wrapText="1"/>
    </xf>
    <xf numFmtId="1" fontId="45" fillId="4" borderId="0" xfId="0" applyNumberFormat="1" applyFont="1" applyFill="1" applyAlignment="1">
      <alignment horizontal="center"/>
    </xf>
    <xf numFmtId="3" fontId="45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7" fillId="4" borderId="0" xfId="0" applyFont="1" applyFill="1" applyAlignment="1">
      <alignment horizontal="left"/>
    </xf>
    <xf numFmtId="2" fontId="46" fillId="4" borderId="0" xfId="0" applyNumberFormat="1" applyFont="1" applyFill="1"/>
    <xf numFmtId="0" fontId="57" fillId="4" borderId="0" xfId="0" applyFont="1" applyFill="1"/>
    <xf numFmtId="2" fontId="45" fillId="4" borderId="0" xfId="0" applyNumberFormat="1" applyFont="1" applyFill="1" applyAlignment="1">
      <alignment horizontal="center"/>
    </xf>
    <xf numFmtId="4" fontId="58" fillId="4" borderId="0" xfId="0" applyNumberFormat="1" applyFont="1" applyFill="1"/>
    <xf numFmtId="0" fontId="37" fillId="4" borderId="0" xfId="0" applyFont="1" applyFill="1"/>
    <xf numFmtId="4" fontId="59" fillId="4" borderId="0" xfId="0" applyNumberFormat="1" applyFont="1" applyFill="1"/>
    <xf numFmtId="165" fontId="46" fillId="4" borderId="0" xfId="0" applyNumberFormat="1" applyFont="1" applyFill="1"/>
    <xf numFmtId="0" fontId="60" fillId="4" borderId="0" xfId="0" applyFont="1" applyFill="1"/>
    <xf numFmtId="3" fontId="61" fillId="4" borderId="0" xfId="0" applyNumberFormat="1" applyFont="1" applyFill="1"/>
    <xf numFmtId="4" fontId="61" fillId="4" borderId="0" xfId="0" applyNumberFormat="1" applyFont="1" applyFill="1"/>
    <xf numFmtId="0" fontId="61" fillId="4" borderId="0" xfId="0" applyFont="1" applyFill="1"/>
    <xf numFmtId="0" fontId="53" fillId="4" borderId="0" xfId="0" applyFont="1" applyFill="1" applyAlignment="1">
      <alignment horizontal="left"/>
    </xf>
    <xf numFmtId="0" fontId="47" fillId="4" borderId="0" xfId="0" applyFont="1" applyFill="1" applyAlignment="1">
      <alignment horizontal="right"/>
    </xf>
    <xf numFmtId="0" fontId="0" fillId="4" borderId="0" xfId="0" applyFill="1" applyAlignment="1">
      <alignment wrapText="1"/>
    </xf>
    <xf numFmtId="0" fontId="52" fillId="4" borderId="0" xfId="0" applyFont="1" applyFill="1" applyAlignment="1">
      <alignment horizontal="center"/>
    </xf>
    <xf numFmtId="4" fontId="40" fillId="2" borderId="6" xfId="0" applyNumberFormat="1" applyFont="1" applyFill="1" applyBorder="1" applyAlignment="1">
      <alignment horizontal="right" vertical="center" wrapText="1"/>
    </xf>
    <xf numFmtId="49" fontId="40" fillId="2" borderId="6" xfId="0" applyNumberFormat="1" applyFont="1" applyFill="1" applyBorder="1" applyAlignment="1">
      <alignment horizontal="right" vertical="center"/>
    </xf>
    <xf numFmtId="49" fontId="40" fillId="2" borderId="6" xfId="0" applyNumberFormat="1" applyFont="1" applyFill="1" applyBorder="1" applyAlignment="1">
      <alignment horizontal="left" vertical="center" wrapText="1"/>
    </xf>
    <xf numFmtId="49" fontId="41" fillId="2" borderId="6" xfId="0" applyNumberFormat="1" applyFont="1" applyFill="1" applyBorder="1" applyAlignment="1">
      <alignment horizontal="right" vertical="center"/>
    </xf>
    <xf numFmtId="0" fontId="41" fillId="0" borderId="6" xfId="0" applyFont="1" applyBorder="1" applyAlignment="1">
      <alignment vertical="center"/>
    </xf>
    <xf numFmtId="49" fontId="41" fillId="2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vertical="center"/>
    </xf>
    <xf numFmtId="0" fontId="40" fillId="2" borderId="6" xfId="0" applyFont="1" applyFill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1" fontId="67" fillId="8" borderId="6" xfId="0" applyNumberFormat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4" fontId="68" fillId="3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3" fontId="20" fillId="2" borderId="1" xfId="0" applyNumberFormat="1" applyFont="1" applyFill="1" applyBorder="1" applyAlignment="1">
      <alignment vertical="center"/>
    </xf>
    <xf numFmtId="3" fontId="20" fillId="2" borderId="1" xfId="0" applyNumberFormat="1" applyFont="1" applyFill="1" applyBorder="1" applyAlignment="1">
      <alignment vertical="center" wrapText="1"/>
    </xf>
    <xf numFmtId="4" fontId="68" fillId="3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vertical="center"/>
    </xf>
    <xf numFmtId="4" fontId="69" fillId="3" borderId="8" xfId="0" applyNumberFormat="1" applyFont="1" applyFill="1" applyBorder="1" applyAlignment="1">
      <alignment horizontal="right" vertical="center"/>
    </xf>
    <xf numFmtId="0" fontId="20" fillId="4" borderId="0" xfId="0" applyFont="1" applyFill="1"/>
    <xf numFmtId="0" fontId="68" fillId="2" borderId="1" xfId="0" applyFont="1" applyFill="1" applyBorder="1" applyAlignment="1">
      <alignment horizontal="right" vertical="center"/>
    </xf>
    <xf numFmtId="3" fontId="68" fillId="2" borderId="1" xfId="0" applyNumberFormat="1" applyFont="1" applyFill="1" applyBorder="1" applyAlignment="1">
      <alignment horizontal="right" vertical="center"/>
    </xf>
    <xf numFmtId="0" fontId="68" fillId="2" borderId="12" xfId="0" applyFont="1" applyFill="1" applyBorder="1" applyAlignment="1">
      <alignment horizontal="right" vertical="center"/>
    </xf>
    <xf numFmtId="3" fontId="68" fillId="2" borderId="12" xfId="0" applyNumberFormat="1" applyFont="1" applyFill="1" applyBorder="1" applyAlignment="1">
      <alignment horizontal="right" vertical="center"/>
    </xf>
    <xf numFmtId="3" fontId="69" fillId="3" borderId="8" xfId="0" applyNumberFormat="1" applyFont="1" applyFill="1" applyBorder="1" applyAlignment="1">
      <alignment horizontal="right" vertical="center"/>
    </xf>
    <xf numFmtId="0" fontId="69" fillId="7" borderId="0" xfId="0" applyFont="1" applyFill="1" applyAlignment="1">
      <alignment vertical="center" wrapText="1"/>
    </xf>
    <xf numFmtId="0" fontId="69" fillId="7" borderId="0" xfId="0" applyFont="1" applyFill="1" applyAlignment="1">
      <alignment horizontal="right" vertical="center"/>
    </xf>
    <xf numFmtId="4" fontId="68" fillId="2" borderId="1" xfId="0" applyNumberFormat="1" applyFont="1" applyFill="1" applyBorder="1" applyAlignment="1">
      <alignment horizontal="right" vertical="center" wrapText="1"/>
    </xf>
    <xf numFmtId="4" fontId="68" fillId="2" borderId="12" xfId="0" applyNumberFormat="1" applyFont="1" applyFill="1" applyBorder="1" applyAlignment="1">
      <alignment horizontal="right" vertical="center" wrapText="1"/>
    </xf>
    <xf numFmtId="0" fontId="68" fillId="2" borderId="0" xfId="0" applyFont="1" applyFill="1" applyAlignment="1">
      <alignment vertical="center"/>
    </xf>
    <xf numFmtId="0" fontId="68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4" fontId="68" fillId="2" borderId="14" xfId="0" applyNumberFormat="1" applyFont="1" applyFill="1" applyBorder="1" applyAlignment="1">
      <alignment horizontal="right" vertical="center"/>
    </xf>
    <xf numFmtId="49" fontId="40" fillId="2" borderId="15" xfId="0" applyNumberFormat="1" applyFont="1" applyFill="1" applyBorder="1" applyAlignment="1">
      <alignment horizontal="center" vertical="center"/>
    </xf>
    <xf numFmtId="0" fontId="40" fillId="0" borderId="15" xfId="0" applyFont="1" applyBorder="1" applyAlignment="1">
      <alignment vertical="center"/>
    </xf>
    <xf numFmtId="49" fontId="40" fillId="2" borderId="15" xfId="0" applyNumberFormat="1" applyFont="1" applyFill="1" applyBorder="1" applyAlignment="1">
      <alignment vertical="center"/>
    </xf>
    <xf numFmtId="4" fontId="40" fillId="2" borderId="15" xfId="0" applyNumberFormat="1" applyFont="1" applyFill="1" applyBorder="1" applyAlignment="1">
      <alignment horizontal="right" vertical="center" wrapText="1"/>
    </xf>
    <xf numFmtId="49" fontId="40" fillId="9" borderId="6" xfId="0" applyNumberFormat="1" applyFont="1" applyFill="1" applyBorder="1" applyAlignment="1">
      <alignment horizontal="right" vertical="center"/>
    </xf>
    <xf numFmtId="0" fontId="40" fillId="5" borderId="6" xfId="0" applyFont="1" applyFill="1" applyBorder="1" applyAlignment="1">
      <alignment vertical="center"/>
    </xf>
    <xf numFmtId="49" fontId="40" fillId="9" borderId="6" xfId="0" applyNumberFormat="1" applyFont="1" applyFill="1" applyBorder="1" applyAlignment="1">
      <alignment vertical="center"/>
    </xf>
    <xf numFmtId="4" fontId="40" fillId="9" borderId="6" xfId="0" applyNumberFormat="1" applyFont="1" applyFill="1" applyBorder="1" applyAlignment="1">
      <alignment horizontal="right" vertical="center"/>
    </xf>
    <xf numFmtId="4" fontId="40" fillId="5" borderId="6" xfId="0" applyNumberFormat="1" applyFont="1" applyFill="1" applyBorder="1" applyAlignment="1">
      <alignment horizontal="right" vertical="center"/>
    </xf>
    <xf numFmtId="49" fontId="40" fillId="0" borderId="6" xfId="0" applyNumberFormat="1" applyFont="1" applyBorder="1" applyAlignment="1">
      <alignment horizontal="right" vertical="center"/>
    </xf>
    <xf numFmtId="4" fontId="40" fillId="0" borderId="6" xfId="0" applyNumberFormat="1" applyFont="1" applyBorder="1" applyAlignment="1">
      <alignment horizontal="right" vertical="center"/>
    </xf>
    <xf numFmtId="49" fontId="41" fillId="0" borderId="6" xfId="0" applyNumberFormat="1" applyFont="1" applyBorder="1" applyAlignment="1">
      <alignment horizontal="right" vertical="center"/>
    </xf>
    <xf numFmtId="4" fontId="70" fillId="0" borderId="26" xfId="0" applyNumberFormat="1" applyFont="1" applyBorder="1" applyAlignment="1" applyProtection="1">
      <alignment horizontal="right" vertical="top" shrinkToFit="1"/>
      <protection locked="0"/>
    </xf>
    <xf numFmtId="49" fontId="45" fillId="0" borderId="6" xfId="0" applyNumberFormat="1" applyFont="1" applyBorder="1" applyAlignment="1">
      <alignment horizontal="right" vertical="center"/>
    </xf>
    <xf numFmtId="0" fontId="45" fillId="0" borderId="14" xfId="0" applyFont="1" applyBorder="1" applyAlignment="1">
      <alignment horizontal="left" vertical="center" wrapText="1"/>
    </xf>
    <xf numFmtId="4" fontId="45" fillId="0" borderId="6" xfId="0" applyNumberFormat="1" applyFont="1" applyBorder="1" applyAlignment="1">
      <alignment horizontal="right" vertical="center"/>
    </xf>
    <xf numFmtId="4" fontId="59" fillId="0" borderId="6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vertical="center" wrapText="1"/>
    </xf>
    <xf numFmtId="4" fontId="58" fillId="0" borderId="6" xfId="0" applyNumberFormat="1" applyFont="1" applyBorder="1" applyAlignment="1">
      <alignment horizontal="right" vertical="center"/>
    </xf>
    <xf numFmtId="0" fontId="45" fillId="0" borderId="6" xfId="0" applyFont="1" applyBorder="1" applyAlignment="1">
      <alignment vertical="center"/>
    </xf>
    <xf numFmtId="4" fontId="46" fillId="0" borderId="6" xfId="0" applyNumberFormat="1" applyFont="1" applyBorder="1" applyAlignment="1">
      <alignment horizontal="right" vertical="center"/>
    </xf>
    <xf numFmtId="0" fontId="41" fillId="0" borderId="14" xfId="0" applyFont="1" applyBorder="1" applyAlignment="1">
      <alignment horizontal="right" vertical="center"/>
    </xf>
    <xf numFmtId="4" fontId="41" fillId="0" borderId="14" xfId="0" applyNumberFormat="1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41" fillId="0" borderId="14" xfId="0" applyFont="1" applyBorder="1" applyAlignment="1">
      <alignment horizontal="left" vertical="center" wrapText="1"/>
    </xf>
    <xf numFmtId="4" fontId="72" fillId="0" borderId="6" xfId="0" applyNumberFormat="1" applyFont="1" applyBorder="1" applyAlignment="1">
      <alignment horizontal="right" vertical="center"/>
    </xf>
    <xf numFmtId="0" fontId="40" fillId="0" borderId="14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right" vertical="center"/>
    </xf>
    <xf numFmtId="0" fontId="58" fillId="0" borderId="14" xfId="0" applyFont="1" applyBorder="1" applyAlignment="1">
      <alignment horizontal="left" vertical="center" wrapText="1"/>
    </xf>
    <xf numFmtId="0" fontId="73" fillId="0" borderId="14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right" vertical="center"/>
    </xf>
    <xf numFmtId="0" fontId="41" fillId="0" borderId="15" xfId="0" applyFont="1" applyBorder="1" applyAlignment="1">
      <alignment vertical="center"/>
    </xf>
    <xf numFmtId="0" fontId="45" fillId="0" borderId="25" xfId="0" applyFont="1" applyBorder="1" applyAlignment="1">
      <alignment horizontal="left" vertical="center" wrapText="1"/>
    </xf>
    <xf numFmtId="4" fontId="41" fillId="0" borderId="0" xfId="0" applyNumberFormat="1" applyFont="1" applyAlignment="1">
      <alignment horizontal="right" vertical="center"/>
    </xf>
    <xf numFmtId="4" fontId="40" fillId="0" borderId="14" xfId="0" applyNumberFormat="1" applyFont="1" applyBorder="1" applyAlignment="1">
      <alignment horizontal="right" vertical="center"/>
    </xf>
    <xf numFmtId="0" fontId="20" fillId="8" borderId="14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vertical="center" wrapText="1"/>
    </xf>
    <xf numFmtId="49" fontId="40" fillId="2" borderId="6" xfId="0" applyNumberFormat="1" applyFont="1" applyFill="1" applyBorder="1" applyAlignment="1">
      <alignment horizontal="left" vertical="center"/>
    </xf>
    <xf numFmtId="49" fontId="41" fillId="2" borderId="6" xfId="0" applyNumberFormat="1" applyFont="1" applyFill="1" applyBorder="1" applyAlignment="1">
      <alignment horizontal="left" vertical="center"/>
    </xf>
    <xf numFmtId="3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3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68" fillId="0" borderId="14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right" vertical="center"/>
    </xf>
    <xf numFmtId="49" fontId="41" fillId="0" borderId="6" xfId="0" applyNumberFormat="1" applyFont="1" applyBorder="1" applyAlignment="1">
      <alignment horizontal="left" vertical="center"/>
    </xf>
    <xf numFmtId="3" fontId="58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49" fontId="41" fillId="2" borderId="0" xfId="0" applyNumberFormat="1" applyFont="1" applyFill="1" applyAlignment="1">
      <alignment horizontal="left" vertical="center"/>
    </xf>
    <xf numFmtId="0" fontId="40" fillId="0" borderId="25" xfId="0" applyFont="1" applyBorder="1" applyAlignment="1">
      <alignment horizontal="right" vertical="center"/>
    </xf>
    <xf numFmtId="0" fontId="40" fillId="0" borderId="25" xfId="0" applyFont="1" applyBorder="1" applyAlignment="1">
      <alignment horizontal="left" vertical="center" wrapText="1"/>
    </xf>
    <xf numFmtId="4" fontId="58" fillId="0" borderId="0" xfId="0" applyNumberFormat="1" applyFont="1" applyAlignment="1">
      <alignment vertical="center"/>
    </xf>
    <xf numFmtId="4" fontId="40" fillId="20" borderId="6" xfId="0" applyNumberFormat="1" applyFont="1" applyFill="1" applyBorder="1" applyAlignment="1">
      <alignment horizontal="center" vertical="center" wrapText="1"/>
    </xf>
    <xf numFmtId="4" fontId="10" fillId="20" borderId="6" xfId="0" applyNumberFormat="1" applyFont="1" applyFill="1" applyBorder="1" applyAlignment="1">
      <alignment horizontal="center" vertical="center" wrapText="1"/>
    </xf>
    <xf numFmtId="3" fontId="64" fillId="4" borderId="0" xfId="0" applyNumberFormat="1" applyFont="1" applyFill="1" applyAlignment="1">
      <alignment vertical="center"/>
    </xf>
    <xf numFmtId="3" fontId="10" fillId="20" borderId="6" xfId="0" applyNumberFormat="1" applyFont="1" applyFill="1" applyBorder="1" applyAlignment="1">
      <alignment horizontal="center" vertical="center" wrapText="1"/>
    </xf>
    <xf numFmtId="3" fontId="10" fillId="20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40" fillId="5" borderId="14" xfId="0" applyFont="1" applyFill="1" applyBorder="1" applyAlignment="1">
      <alignment horizontal="right" vertical="center"/>
    </xf>
    <xf numFmtId="0" fontId="41" fillId="5" borderId="6" xfId="0" applyFont="1" applyFill="1" applyBorder="1" applyAlignment="1">
      <alignment vertical="center"/>
    </xf>
    <xf numFmtId="0" fontId="58" fillId="5" borderId="14" xfId="0" applyFont="1" applyFill="1" applyBorder="1" applyAlignment="1">
      <alignment horizontal="left" vertical="center" wrapText="1"/>
    </xf>
    <xf numFmtId="4" fontId="45" fillId="5" borderId="6" xfId="0" applyNumberFormat="1" applyFont="1" applyFill="1" applyBorder="1" applyAlignment="1">
      <alignment horizontal="right" vertical="center"/>
    </xf>
    <xf numFmtId="4" fontId="58" fillId="5" borderId="6" xfId="0" applyNumberFormat="1" applyFont="1" applyFill="1" applyBorder="1" applyAlignment="1">
      <alignment horizontal="right" vertical="center"/>
    </xf>
    <xf numFmtId="0" fontId="45" fillId="5" borderId="14" xfId="0" applyFont="1" applyFill="1" applyBorder="1" applyAlignment="1">
      <alignment horizontal="right" vertical="center"/>
    </xf>
    <xf numFmtId="0" fontId="45" fillId="5" borderId="14" xfId="0" applyFont="1" applyFill="1" applyBorder="1" applyAlignment="1">
      <alignment horizontal="left" vertical="center" wrapText="1"/>
    </xf>
    <xf numFmtId="4" fontId="41" fillId="5" borderId="6" xfId="0" applyNumberFormat="1" applyFont="1" applyFill="1" applyBorder="1" applyAlignment="1">
      <alignment horizontal="right" vertical="center"/>
    </xf>
    <xf numFmtId="0" fontId="40" fillId="5" borderId="14" xfId="0" applyFont="1" applyFill="1" applyBorder="1" applyAlignment="1">
      <alignment horizontal="left" vertical="center" wrapText="1"/>
    </xf>
    <xf numFmtId="4" fontId="25" fillId="20" borderId="6" xfId="0" applyNumberFormat="1" applyFont="1" applyFill="1" applyBorder="1" applyAlignment="1">
      <alignment vertical="center"/>
    </xf>
    <xf numFmtId="4" fontId="11" fillId="19" borderId="6" xfId="0" applyNumberFormat="1" applyFont="1" applyFill="1" applyBorder="1" applyAlignment="1">
      <alignment horizontal="right" vertical="center"/>
    </xf>
    <xf numFmtId="4" fontId="40" fillId="8" borderId="14" xfId="0" applyNumberFormat="1" applyFont="1" applyFill="1" applyBorder="1" applyAlignment="1">
      <alignment horizontal="center" vertical="center" wrapText="1"/>
    </xf>
    <xf numFmtId="1" fontId="67" fillId="8" borderId="14" xfId="0" applyNumberFormat="1" applyFont="1" applyFill="1" applyBorder="1" applyAlignment="1">
      <alignment horizontal="center" vertical="center" wrapText="1"/>
    </xf>
    <xf numFmtId="4" fontId="40" fillId="8" borderId="14" xfId="0" applyNumberFormat="1" applyFont="1" applyFill="1" applyBorder="1" applyAlignment="1">
      <alignment vertical="center"/>
    </xf>
    <xf numFmtId="4" fontId="41" fillId="8" borderId="14" xfId="0" applyNumberFormat="1" applyFont="1" applyFill="1" applyBorder="1" applyAlignment="1">
      <alignment vertical="center"/>
    </xf>
    <xf numFmtId="4" fontId="59" fillId="4" borderId="14" xfId="0" applyNumberFormat="1" applyFont="1" applyFill="1" applyBorder="1" applyAlignment="1">
      <alignment vertical="center"/>
    </xf>
    <xf numFmtId="0" fontId="74" fillId="0" borderId="0" xfId="0" applyFont="1"/>
    <xf numFmtId="165" fontId="74" fillId="0" borderId="0" xfId="0" applyNumberFormat="1" applyFont="1"/>
    <xf numFmtId="4" fontId="74" fillId="0" borderId="0" xfId="0" applyNumberFormat="1" applyFont="1"/>
    <xf numFmtId="0" fontId="75" fillId="0" borderId="0" xfId="0" applyFont="1"/>
    <xf numFmtId="3" fontId="76" fillId="0" borderId="0" xfId="0" applyNumberFormat="1" applyFont="1" applyAlignment="1">
      <alignment vertical="center"/>
    </xf>
    <xf numFmtId="4" fontId="77" fillId="0" borderId="0" xfId="0" applyNumberFormat="1" applyFont="1" applyAlignment="1">
      <alignment horizontal="center" vertical="center"/>
    </xf>
    <xf numFmtId="4" fontId="76" fillId="0" borderId="0" xfId="0" applyNumberFormat="1" applyFont="1" applyAlignment="1">
      <alignment vertical="center"/>
    </xf>
    <xf numFmtId="3" fontId="78" fillId="0" borderId="0" xfId="0" applyNumberFormat="1" applyFont="1" applyAlignment="1">
      <alignment vertical="center"/>
    </xf>
    <xf numFmtId="4" fontId="78" fillId="0" borderId="0" xfId="0" applyNumberFormat="1" applyFont="1" applyAlignment="1">
      <alignment horizontal="center" vertical="center"/>
    </xf>
    <xf numFmtId="4" fontId="78" fillId="0" borderId="0" xfId="0" applyNumberFormat="1" applyFont="1" applyAlignment="1">
      <alignment vertical="center"/>
    </xf>
    <xf numFmtId="0" fontId="79" fillId="0" borderId="0" xfId="0" applyFont="1" applyAlignment="1">
      <alignment vertical="center"/>
    </xf>
    <xf numFmtId="165" fontId="80" fillId="0" borderId="0" xfId="0" applyNumberFormat="1" applyFont="1"/>
    <xf numFmtId="4" fontId="80" fillId="0" borderId="0" xfId="0" applyNumberFormat="1" applyFont="1"/>
    <xf numFmtId="0" fontId="80" fillId="0" borderId="0" xfId="0" applyFont="1"/>
    <xf numFmtId="4" fontId="81" fillId="0" borderId="0" xfId="0" applyNumberFormat="1" applyFont="1"/>
    <xf numFmtId="0" fontId="81" fillId="0" borderId="0" xfId="0" applyFont="1"/>
    <xf numFmtId="0" fontId="82" fillId="0" borderId="0" xfId="0" applyFont="1"/>
    <xf numFmtId="165" fontId="82" fillId="0" borderId="0" xfId="0" applyNumberFormat="1" applyFont="1"/>
    <xf numFmtId="4" fontId="82" fillId="0" borderId="0" xfId="0" applyNumberFormat="1" applyFont="1"/>
    <xf numFmtId="3" fontId="83" fillId="0" borderId="0" xfId="0" applyNumberFormat="1" applyFont="1" applyAlignment="1">
      <alignment vertical="center"/>
    </xf>
    <xf numFmtId="165" fontId="81" fillId="0" borderId="0" xfId="0" applyNumberFormat="1" applyFont="1"/>
    <xf numFmtId="10" fontId="80" fillId="0" borderId="0" xfId="0" applyNumberFormat="1" applyFont="1" applyAlignment="1">
      <alignment horizontal="left"/>
    </xf>
    <xf numFmtId="10" fontId="80" fillId="0" borderId="0" xfId="0" applyNumberFormat="1" applyFont="1"/>
    <xf numFmtId="4" fontId="84" fillId="0" borderId="0" xfId="0" applyNumberFormat="1" applyFont="1" applyAlignment="1">
      <alignment vertical="center"/>
    </xf>
    <xf numFmtId="0" fontId="85" fillId="2" borderId="6" xfId="0" applyFont="1" applyFill="1" applyBorder="1" applyAlignment="1">
      <alignment horizontal="center" vertical="center"/>
    </xf>
    <xf numFmtId="3" fontId="39" fillId="0" borderId="0" xfId="0" applyNumberFormat="1" applyFont="1" applyAlignment="1">
      <alignment vertical="center"/>
    </xf>
    <xf numFmtId="3" fontId="86" fillId="0" borderId="0" xfId="0" applyNumberFormat="1" applyFont="1" applyAlignment="1">
      <alignment vertical="center"/>
    </xf>
    <xf numFmtId="4" fontId="86" fillId="0" borderId="0" xfId="0" applyNumberFormat="1" applyFont="1" applyAlignment="1">
      <alignment horizontal="center" vertical="center"/>
    </xf>
    <xf numFmtId="4" fontId="86" fillId="0" borderId="0" xfId="0" applyNumberFormat="1" applyFont="1" applyAlignment="1">
      <alignment vertical="center"/>
    </xf>
    <xf numFmtId="4" fontId="87" fillId="0" borderId="6" xfId="0" applyNumberFormat="1" applyFont="1" applyBorder="1" applyAlignment="1">
      <alignment horizontal="right" vertical="center"/>
    </xf>
    <xf numFmtId="4" fontId="88" fillId="5" borderId="6" xfId="0" applyNumberFormat="1" applyFont="1" applyFill="1" applyBorder="1" applyAlignment="1">
      <alignment horizontal="right" vertical="center"/>
    </xf>
    <xf numFmtId="4" fontId="89" fillId="5" borderId="6" xfId="0" applyNumberFormat="1" applyFont="1" applyFill="1" applyBorder="1" applyAlignment="1">
      <alignment horizontal="right" vertical="center"/>
    </xf>
    <xf numFmtId="4" fontId="90" fillId="10" borderId="6" xfId="0" applyNumberFormat="1" applyFont="1" applyFill="1" applyBorder="1" applyAlignment="1">
      <alignment horizontal="right" vertical="center"/>
    </xf>
    <xf numFmtId="4" fontId="91" fillId="5" borderId="6" xfId="0" applyNumberFormat="1" applyFont="1" applyFill="1" applyBorder="1" applyAlignment="1">
      <alignment horizontal="right" vertical="center"/>
    </xf>
    <xf numFmtId="4" fontId="91" fillId="8" borderId="14" xfId="0" applyNumberFormat="1" applyFont="1" applyFill="1" applyBorder="1" applyAlignment="1">
      <alignment horizontal="right" vertical="center"/>
    </xf>
    <xf numFmtId="4" fontId="92" fillId="8" borderId="14" xfId="0" applyNumberFormat="1" applyFont="1" applyFill="1" applyBorder="1" applyAlignment="1">
      <alignment horizontal="right" vertical="center"/>
    </xf>
    <xf numFmtId="4" fontId="93" fillId="8" borderId="14" xfId="0" applyNumberFormat="1" applyFont="1" applyFill="1" applyBorder="1" applyAlignment="1">
      <alignment horizontal="right" vertical="center"/>
    </xf>
    <xf numFmtId="165" fontId="78" fillId="0" borderId="0" xfId="0" applyNumberFormat="1" applyFont="1"/>
    <xf numFmtId="3" fontId="77" fillId="0" borderId="0" xfId="0" applyNumberFormat="1" applyFont="1" applyAlignment="1">
      <alignment vertical="center"/>
    </xf>
    <xf numFmtId="4" fontId="77" fillId="0" borderId="0" xfId="0" applyNumberFormat="1" applyFont="1" applyAlignment="1">
      <alignment vertical="center"/>
    </xf>
    <xf numFmtId="3" fontId="82" fillId="0" borderId="0" xfId="0" applyNumberFormat="1" applyFont="1" applyAlignment="1">
      <alignment vertical="center"/>
    </xf>
    <xf numFmtId="3" fontId="95" fillId="20" borderId="28" xfId="0" applyNumberFormat="1" applyFont="1" applyFill="1" applyBorder="1" applyAlignment="1">
      <alignment horizontal="center" vertical="center" wrapText="1"/>
    </xf>
    <xf numFmtId="3" fontId="95" fillId="20" borderId="29" xfId="0" applyNumberFormat="1" applyFont="1" applyFill="1" applyBorder="1" applyAlignment="1">
      <alignment horizontal="center" vertical="center" wrapText="1"/>
    </xf>
    <xf numFmtId="3" fontId="96" fillId="2" borderId="14" xfId="0" applyNumberFormat="1" applyFont="1" applyFill="1" applyBorder="1" applyAlignment="1">
      <alignment horizontal="center" vertical="center" wrapText="1"/>
    </xf>
    <xf numFmtId="3" fontId="96" fillId="2" borderId="31" xfId="0" applyNumberFormat="1" applyFont="1" applyFill="1" applyBorder="1" applyAlignment="1">
      <alignment horizontal="center" vertical="center" wrapText="1"/>
    </xf>
    <xf numFmtId="3" fontId="97" fillId="2" borderId="31" xfId="0" applyNumberFormat="1" applyFont="1" applyFill="1" applyBorder="1" applyAlignment="1">
      <alignment horizontal="right" vertical="center" wrapText="1"/>
    </xf>
    <xf numFmtId="49" fontId="95" fillId="0" borderId="30" xfId="6" applyNumberFormat="1" applyFont="1" applyBorder="1" applyAlignment="1">
      <alignment horizontal="left" vertical="center" wrapText="1"/>
    </xf>
    <xf numFmtId="49" fontId="95" fillId="0" borderId="32" xfId="6" applyNumberFormat="1" applyFont="1" applyBorder="1" applyAlignment="1">
      <alignment horizontal="left" vertical="center" wrapText="1"/>
    </xf>
    <xf numFmtId="0" fontId="31" fillId="4" borderId="0" xfId="1" applyFont="1" applyFill="1" applyAlignment="1">
      <alignment horizontal="center" vertical="center" wrapText="1"/>
    </xf>
    <xf numFmtId="0" fontId="33" fillId="4" borderId="0" xfId="1" applyFont="1" applyFill="1" applyAlignment="1">
      <alignment vertical="center" wrapText="1"/>
    </xf>
    <xf numFmtId="0" fontId="95" fillId="19" borderId="27" xfId="1" applyFont="1" applyFill="1" applyBorder="1" applyAlignment="1">
      <alignment horizontal="center" vertical="center" wrapText="1"/>
    </xf>
    <xf numFmtId="0" fontId="96" fillId="4" borderId="30" xfId="1" applyFont="1" applyFill="1" applyBorder="1" applyAlignment="1">
      <alignment horizontal="center" vertical="center" wrapText="1"/>
    </xf>
    <xf numFmtId="0" fontId="97" fillId="4" borderId="30" xfId="1" applyFont="1" applyFill="1" applyBorder="1" applyAlignment="1">
      <alignment horizontal="center" vertical="center" wrapText="1"/>
    </xf>
    <xf numFmtId="4" fontId="94" fillId="0" borderId="14" xfId="6" applyNumberFormat="1" applyFont="1" applyBorder="1" applyAlignment="1">
      <alignment horizontal="right" vertical="center"/>
    </xf>
    <xf numFmtId="3" fontId="95" fillId="4" borderId="14" xfId="1" applyNumberFormat="1" applyFont="1" applyFill="1" applyBorder="1" applyAlignment="1">
      <alignment horizontal="right" vertical="center"/>
    </xf>
    <xf numFmtId="3" fontId="95" fillId="4" borderId="31" xfId="1" applyNumberFormat="1" applyFont="1" applyFill="1" applyBorder="1" applyAlignment="1">
      <alignment horizontal="right" vertical="center"/>
    </xf>
    <xf numFmtId="4" fontId="94" fillId="4" borderId="34" xfId="1" applyNumberFormat="1" applyFont="1" applyFill="1" applyBorder="1" applyAlignment="1">
      <alignment horizontal="right" vertical="center" wrapText="1"/>
    </xf>
    <xf numFmtId="3" fontId="95" fillId="4" borderId="34" xfId="1" applyNumberFormat="1" applyFont="1" applyFill="1" applyBorder="1" applyAlignment="1">
      <alignment horizontal="right" vertical="center"/>
    </xf>
    <xf numFmtId="3" fontId="95" fillId="4" borderId="35" xfId="1" applyNumberFormat="1" applyFont="1" applyFill="1" applyBorder="1" applyAlignment="1">
      <alignment horizontal="right" vertical="center"/>
    </xf>
    <xf numFmtId="3" fontId="32" fillId="4" borderId="0" xfId="0" applyNumberFormat="1" applyFont="1" applyFill="1" applyAlignment="1">
      <alignment vertical="center"/>
    </xf>
    <xf numFmtId="4" fontId="32" fillId="8" borderId="0" xfId="0" applyNumberFormat="1" applyFont="1" applyFill="1" applyAlignment="1">
      <alignment horizontal="right" vertical="center"/>
    </xf>
    <xf numFmtId="0" fontId="31" fillId="8" borderId="14" xfId="0" applyFont="1" applyFill="1" applyBorder="1" applyAlignment="1">
      <alignment horizontal="center" vertical="center" wrapText="1"/>
    </xf>
    <xf numFmtId="4" fontId="31" fillId="8" borderId="14" xfId="0" applyNumberFormat="1" applyFont="1" applyFill="1" applyBorder="1" applyAlignment="1">
      <alignment horizontal="center" vertical="center" wrapText="1"/>
    </xf>
    <xf numFmtId="3" fontId="31" fillId="8" borderId="14" xfId="0" applyNumberFormat="1" applyFont="1" applyFill="1" applyBorder="1" applyAlignment="1">
      <alignment horizontal="right" vertical="center" wrapText="1"/>
    </xf>
    <xf numFmtId="1" fontId="31" fillId="8" borderId="14" xfId="0" applyNumberFormat="1" applyFont="1" applyFill="1" applyBorder="1" applyAlignment="1">
      <alignment horizontal="center" vertical="center" wrapText="1"/>
    </xf>
    <xf numFmtId="4" fontId="32" fillId="0" borderId="14" xfId="0" applyNumberFormat="1" applyFont="1" applyBorder="1" applyAlignment="1">
      <alignment horizontal="right" vertical="center"/>
    </xf>
    <xf numFmtId="0" fontId="99" fillId="12" borderId="14" xfId="0" applyFont="1" applyFill="1" applyBorder="1" applyAlignment="1">
      <alignment horizontal="left" vertical="center" wrapText="1"/>
    </xf>
    <xf numFmtId="4" fontId="32" fillId="12" borderId="14" xfId="0" applyNumberFormat="1" applyFont="1" applyFill="1" applyBorder="1" applyAlignment="1">
      <alignment horizontal="right" vertical="center" wrapText="1"/>
    </xf>
    <xf numFmtId="3" fontId="31" fillId="15" borderId="14" xfId="0" applyNumberFormat="1" applyFont="1" applyFill="1" applyBorder="1" applyAlignment="1">
      <alignment horizontal="left" vertical="center"/>
    </xf>
    <xf numFmtId="4" fontId="98" fillId="16" borderId="14" xfId="0" applyNumberFormat="1" applyFont="1" applyFill="1" applyBorder="1" applyAlignment="1">
      <alignment horizontal="right" vertical="center"/>
    </xf>
    <xf numFmtId="0" fontId="31" fillId="8" borderId="14" xfId="0" applyFont="1" applyFill="1" applyBorder="1" applyAlignment="1">
      <alignment horizontal="right" vertical="center"/>
    </xf>
    <xf numFmtId="0" fontId="31" fillId="8" borderId="14" xfId="0" applyFont="1" applyFill="1" applyBorder="1" applyAlignment="1">
      <alignment horizontal="left" vertical="center" wrapText="1"/>
    </xf>
    <xf numFmtId="4" fontId="98" fillId="0" borderId="14" xfId="0" applyNumberFormat="1" applyFont="1" applyBorder="1" applyAlignment="1">
      <alignment horizontal="right" vertical="center"/>
    </xf>
    <xf numFmtId="4" fontId="31" fillId="0" borderId="14" xfId="0" applyNumberFormat="1" applyFont="1" applyBorder="1" applyAlignment="1">
      <alignment horizontal="right" vertical="center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 wrapText="1"/>
    </xf>
    <xf numFmtId="4" fontId="101" fillId="0" borderId="14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horizontal="right" vertical="center"/>
    </xf>
    <xf numFmtId="4" fontId="100" fillId="0" borderId="14" xfId="0" applyNumberFormat="1" applyFont="1" applyBorder="1" applyAlignment="1">
      <alignment horizontal="right" vertical="center"/>
    </xf>
    <xf numFmtId="4" fontId="98" fillId="8" borderId="14" xfId="0" applyNumberFormat="1" applyFont="1" applyFill="1" applyBorder="1" applyAlignment="1">
      <alignment horizontal="right" vertical="center"/>
    </xf>
    <xf numFmtId="4" fontId="31" fillId="8" borderId="14" xfId="0" applyNumberFormat="1" applyFont="1" applyFill="1" applyBorder="1" applyAlignment="1">
      <alignment horizontal="right" vertical="center"/>
    </xf>
    <xf numFmtId="0" fontId="32" fillId="8" borderId="14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left" vertical="center" wrapText="1"/>
    </xf>
    <xf numFmtId="4" fontId="100" fillId="8" borderId="14" xfId="0" applyNumberFormat="1" applyFont="1" applyFill="1" applyBorder="1" applyAlignment="1">
      <alignment horizontal="right" vertical="center"/>
    </xf>
    <xf numFmtId="4" fontId="32" fillId="8" borderId="14" xfId="0" applyNumberFormat="1" applyFont="1" applyFill="1" applyBorder="1" applyAlignment="1">
      <alignment horizontal="right" vertical="center"/>
    </xf>
    <xf numFmtId="0" fontId="31" fillId="8" borderId="14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left" vertical="center" wrapText="1"/>
    </xf>
    <xf numFmtId="4" fontId="101" fillId="8" borderId="14" xfId="0" applyNumberFormat="1" applyFont="1" applyFill="1" applyBorder="1" applyAlignment="1">
      <alignment horizontal="right" vertical="center"/>
    </xf>
    <xf numFmtId="4" fontId="33" fillId="8" borderId="14" xfId="0" applyNumberFormat="1" applyFont="1" applyFill="1" applyBorder="1" applyAlignment="1">
      <alignment horizontal="right" vertical="center"/>
    </xf>
    <xf numFmtId="4" fontId="31" fillId="15" borderId="14" xfId="0" applyNumberFormat="1" applyFont="1" applyFill="1" applyBorder="1" applyAlignment="1">
      <alignment horizontal="right" vertical="center"/>
    </xf>
    <xf numFmtId="4" fontId="31" fillId="16" borderId="14" xfId="0" applyNumberFormat="1" applyFont="1" applyFill="1" applyBorder="1" applyAlignment="1">
      <alignment horizontal="right" vertical="center"/>
    </xf>
    <xf numFmtId="4" fontId="98" fillId="15" borderId="14" xfId="0" applyNumberFormat="1" applyFont="1" applyFill="1" applyBorder="1" applyAlignment="1">
      <alignment horizontal="right" vertical="center"/>
    </xf>
    <xf numFmtId="3" fontId="31" fillId="9" borderId="14" xfId="0" applyNumberFormat="1" applyFont="1" applyFill="1" applyBorder="1" applyAlignment="1">
      <alignment horizontal="right" vertical="center"/>
    </xf>
    <xf numFmtId="3" fontId="31" fillId="9" borderId="14" xfId="0" applyNumberFormat="1" applyFont="1" applyFill="1" applyBorder="1" applyAlignment="1">
      <alignment horizontal="left" vertical="center"/>
    </xf>
    <xf numFmtId="4" fontId="98" fillId="9" borderId="14" xfId="0" applyNumberFormat="1" applyFont="1" applyFill="1" applyBorder="1" applyAlignment="1">
      <alignment horizontal="right" vertical="center"/>
    </xf>
    <xf numFmtId="4" fontId="31" fillId="9" borderId="14" xfId="0" applyNumberFormat="1" applyFont="1" applyFill="1" applyBorder="1" applyAlignment="1">
      <alignment horizontal="right" vertical="center"/>
    </xf>
    <xf numFmtId="3" fontId="31" fillId="9" borderId="14" xfId="0" applyNumberFormat="1" applyFont="1" applyFill="1" applyBorder="1" applyAlignment="1">
      <alignment horizontal="center" vertical="center"/>
    </xf>
    <xf numFmtId="1" fontId="31" fillId="9" borderId="14" xfId="0" applyNumberFormat="1" applyFont="1" applyFill="1" applyBorder="1" applyAlignment="1">
      <alignment horizontal="center" vertical="center"/>
    </xf>
    <xf numFmtId="0" fontId="31" fillId="9" borderId="14" xfId="0" applyFont="1" applyFill="1" applyBorder="1" applyAlignment="1">
      <alignment horizontal="right" vertical="center"/>
    </xf>
    <xf numFmtId="0" fontId="31" fillId="9" borderId="14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left" vertical="center" wrapText="1"/>
    </xf>
    <xf numFmtId="4" fontId="100" fillId="5" borderId="14" xfId="0" applyNumberFormat="1" applyFont="1" applyFill="1" applyBorder="1" applyAlignment="1">
      <alignment horizontal="right" vertical="center"/>
    </xf>
    <xf numFmtId="4" fontId="32" fillId="5" borderId="14" xfId="0" applyNumberFormat="1" applyFont="1" applyFill="1" applyBorder="1" applyAlignment="1">
      <alignment horizontal="right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left" vertical="center" wrapText="1"/>
    </xf>
    <xf numFmtId="4" fontId="98" fillId="5" borderId="14" xfId="0" applyNumberFormat="1" applyFont="1" applyFill="1" applyBorder="1" applyAlignment="1">
      <alignment horizontal="right" vertical="center"/>
    </xf>
    <xf numFmtId="4" fontId="31" fillId="5" borderId="14" xfId="0" applyNumberFormat="1" applyFont="1" applyFill="1" applyBorder="1" applyAlignment="1">
      <alignment horizontal="right" vertical="center"/>
    </xf>
    <xf numFmtId="0" fontId="33" fillId="5" borderId="14" xfId="0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left" vertical="center" wrapText="1"/>
    </xf>
    <xf numFmtId="4" fontId="101" fillId="5" borderId="14" xfId="0" applyNumberFormat="1" applyFont="1" applyFill="1" applyBorder="1" applyAlignment="1">
      <alignment horizontal="right" vertical="center"/>
    </xf>
    <xf numFmtId="4" fontId="33" fillId="5" borderId="14" xfId="0" applyNumberFormat="1" applyFont="1" applyFill="1" applyBorder="1" applyAlignment="1">
      <alignment horizontal="right" vertical="center"/>
    </xf>
    <xf numFmtId="3" fontId="31" fillId="16" borderId="14" xfId="0" applyNumberFormat="1" applyFont="1" applyFill="1" applyBorder="1" applyAlignment="1">
      <alignment horizontal="left" vertical="center"/>
    </xf>
    <xf numFmtId="0" fontId="31" fillId="0" borderId="14" xfId="0" applyFont="1" applyBorder="1" applyAlignment="1">
      <alignment horizontal="right" vertical="center"/>
    </xf>
    <xf numFmtId="4" fontId="31" fillId="0" borderId="14" xfId="0" applyNumberFormat="1" applyFont="1" applyBorder="1" applyAlignment="1">
      <alignment vertical="center"/>
    </xf>
    <xf numFmtId="4" fontId="33" fillId="0" borderId="14" xfId="0" applyNumberFormat="1" applyFont="1" applyBorder="1" applyAlignment="1">
      <alignment vertical="center"/>
    </xf>
    <xf numFmtId="3" fontId="102" fillId="14" borderId="14" xfId="0" applyNumberFormat="1" applyFont="1" applyFill="1" applyBorder="1" applyAlignment="1">
      <alignment horizontal="left" vertical="center" wrapText="1"/>
    </xf>
    <xf numFmtId="4" fontId="98" fillId="14" borderId="14" xfId="0" applyNumberFormat="1" applyFont="1" applyFill="1" applyBorder="1" applyAlignment="1">
      <alignment horizontal="right" vertical="center"/>
    </xf>
    <xf numFmtId="4" fontId="32" fillId="13" borderId="14" xfId="0" applyNumberFormat="1" applyFont="1" applyFill="1" applyBorder="1" applyAlignment="1">
      <alignment horizontal="right" vertical="center"/>
    </xf>
    <xf numFmtId="3" fontId="103" fillId="15" borderId="14" xfId="0" applyNumberFormat="1" applyFont="1" applyFill="1" applyBorder="1" applyAlignment="1">
      <alignment horizontal="left" vertical="center"/>
    </xf>
    <xf numFmtId="4" fontId="32" fillId="16" borderId="14" xfId="0" applyNumberFormat="1" applyFont="1" applyFill="1" applyBorder="1" applyAlignment="1">
      <alignment horizontal="right" vertical="center"/>
    </xf>
    <xf numFmtId="3" fontId="31" fillId="8" borderId="14" xfId="0" applyNumberFormat="1" applyFont="1" applyFill="1" applyBorder="1" applyAlignment="1">
      <alignment horizontal="right" vertical="center"/>
    </xf>
    <xf numFmtId="3" fontId="31" fillId="8" borderId="14" xfId="0" applyNumberFormat="1" applyFont="1" applyFill="1" applyBorder="1" applyAlignment="1">
      <alignment horizontal="left" vertical="center"/>
    </xf>
    <xf numFmtId="4" fontId="98" fillId="4" borderId="14" xfId="0" applyNumberFormat="1" applyFont="1" applyFill="1" applyBorder="1" applyAlignment="1">
      <alignment horizontal="right" vertical="center"/>
    </xf>
    <xf numFmtId="4" fontId="32" fillId="4" borderId="14" xfId="0" applyNumberFormat="1" applyFont="1" applyFill="1" applyBorder="1" applyAlignment="1">
      <alignment horizontal="right" vertical="center"/>
    </xf>
    <xf numFmtId="4" fontId="32" fillId="0" borderId="14" xfId="0" applyNumberFormat="1" applyFont="1" applyBorder="1" applyAlignment="1">
      <alignment vertical="center"/>
    </xf>
    <xf numFmtId="0" fontId="33" fillId="13" borderId="14" xfId="0" applyFont="1" applyFill="1" applyBorder="1" applyAlignment="1">
      <alignment horizontal="center" vertical="center"/>
    </xf>
    <xf numFmtId="0" fontId="31" fillId="16" borderId="14" xfId="0" applyFont="1" applyFill="1" applyBorder="1" applyAlignment="1">
      <alignment horizontal="left" vertical="center"/>
    </xf>
    <xf numFmtId="0" fontId="33" fillId="16" borderId="14" xfId="0" applyFont="1" applyFill="1" applyBorder="1" applyAlignment="1">
      <alignment horizontal="left" vertical="center" wrapText="1"/>
    </xf>
    <xf numFmtId="4" fontId="95" fillId="8" borderId="14" xfId="0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left" vertical="center" wrapText="1"/>
    </xf>
    <xf numFmtId="49" fontId="41" fillId="0" borderId="6" xfId="0" applyNumberFormat="1" applyFont="1" applyBorder="1" applyAlignment="1">
      <alignment horizontal="left" vertical="center" wrapText="1"/>
    </xf>
    <xf numFmtId="3" fontId="10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1" fillId="0" borderId="6" xfId="0" applyFont="1" applyBorder="1" applyAlignment="1">
      <alignment vertical="center" wrapText="1"/>
    </xf>
    <xf numFmtId="0" fontId="41" fillId="8" borderId="25" xfId="0" applyFont="1" applyFill="1" applyBorder="1" applyAlignment="1">
      <alignment horizontal="left" vertical="center" wrapText="1"/>
    </xf>
    <xf numFmtId="4" fontId="58" fillId="0" borderId="15" xfId="0" applyNumberFormat="1" applyFont="1" applyBorder="1" applyAlignment="1">
      <alignment horizontal="right" vertical="center"/>
    </xf>
    <xf numFmtId="0" fontId="41" fillId="8" borderId="0" xfId="0" applyFont="1" applyFill="1" applyAlignment="1">
      <alignment horizontal="left" vertical="center" wrapText="1"/>
    </xf>
    <xf numFmtId="4" fontId="47" fillId="0" borderId="6" xfId="0" applyNumberFormat="1" applyFont="1" applyBorder="1" applyAlignment="1">
      <alignment horizontal="right" vertical="center"/>
    </xf>
    <xf numFmtId="0" fontId="41" fillId="0" borderId="50" xfId="0" applyFont="1" applyBorder="1" applyAlignment="1">
      <alignment vertical="center"/>
    </xf>
    <xf numFmtId="49" fontId="41" fillId="0" borderId="50" xfId="0" applyNumberFormat="1" applyFont="1" applyBorder="1" applyAlignment="1">
      <alignment horizontal="right" vertical="center"/>
    </xf>
    <xf numFmtId="4" fontId="47" fillId="0" borderId="50" xfId="0" applyNumberFormat="1" applyFont="1" applyBorder="1" applyAlignment="1">
      <alignment horizontal="right" vertical="center"/>
    </xf>
    <xf numFmtId="4" fontId="58" fillId="0" borderId="50" xfId="0" applyNumberFormat="1" applyFont="1" applyBorder="1" applyAlignment="1">
      <alignment horizontal="right" vertical="center"/>
    </xf>
    <xf numFmtId="0" fontId="41" fillId="8" borderId="6" xfId="0" applyFont="1" applyFill="1" applyBorder="1" applyAlignment="1">
      <alignment horizontal="left" vertical="center" wrapText="1"/>
    </xf>
    <xf numFmtId="0" fontId="45" fillId="8" borderId="6" xfId="0" applyFont="1" applyFill="1" applyBorder="1" applyAlignment="1">
      <alignment horizontal="left" vertical="center" wrapText="1"/>
    </xf>
    <xf numFmtId="4" fontId="45" fillId="2" borderId="6" xfId="0" applyNumberFormat="1" applyFont="1" applyFill="1" applyBorder="1" applyAlignment="1">
      <alignment horizontal="right" vertical="center" wrapText="1"/>
    </xf>
    <xf numFmtId="4" fontId="26" fillId="8" borderId="6" xfId="0" applyNumberFormat="1" applyFont="1" applyFill="1" applyBorder="1" applyAlignment="1">
      <alignment horizontal="right" vertical="center" wrapText="1"/>
    </xf>
    <xf numFmtId="4" fontId="25" fillId="4" borderId="6" xfId="0" applyNumberFormat="1" applyFont="1" applyFill="1" applyBorder="1" applyAlignment="1">
      <alignment horizontal="right" vertical="center"/>
    </xf>
    <xf numFmtId="0" fontId="26" fillId="18" borderId="6" xfId="0" applyFont="1" applyFill="1" applyBorder="1" applyAlignment="1">
      <alignment vertical="center"/>
    </xf>
    <xf numFmtId="49" fontId="26" fillId="17" borderId="6" xfId="0" applyNumberFormat="1" applyFont="1" applyFill="1" applyBorder="1" applyAlignment="1">
      <alignment vertical="center" wrapText="1"/>
    </xf>
    <xf numFmtId="49" fontId="105" fillId="8" borderId="6" xfId="0" applyNumberFormat="1" applyFont="1" applyFill="1" applyBorder="1" applyAlignment="1">
      <alignment horizontal="right" vertical="center"/>
    </xf>
    <xf numFmtId="0" fontId="105" fillId="8" borderId="6" xfId="0" applyFont="1" applyFill="1" applyBorder="1" applyAlignment="1">
      <alignment horizontal="right" vertical="center"/>
    </xf>
    <xf numFmtId="0" fontId="52" fillId="8" borderId="6" xfId="0" applyFont="1" applyFill="1" applyBorder="1" applyAlignment="1">
      <alignment horizontal="right" vertical="center"/>
    </xf>
    <xf numFmtId="49" fontId="104" fillId="8" borderId="6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05" fillId="8" borderId="6" xfId="0" applyNumberFormat="1" applyFont="1" applyFill="1" applyBorder="1" applyAlignment="1">
      <alignment horizontal="right" vertical="center" wrapText="1"/>
    </xf>
    <xf numFmtId="4" fontId="52" fillId="8" borderId="6" xfId="0" applyNumberFormat="1" applyFont="1" applyFill="1" applyBorder="1" applyAlignment="1">
      <alignment horizontal="right" vertical="center" wrapText="1"/>
    </xf>
    <xf numFmtId="4" fontId="107" fillId="8" borderId="6" xfId="0" applyNumberFormat="1" applyFont="1" applyFill="1" applyBorder="1" applyAlignment="1">
      <alignment horizontal="right" vertical="center" wrapText="1"/>
    </xf>
    <xf numFmtId="4" fontId="97" fillId="2" borderId="14" xfId="0" applyNumberFormat="1" applyFont="1" applyFill="1" applyBorder="1" applyAlignment="1">
      <alignment horizontal="right" vertical="center" wrapText="1"/>
    </xf>
    <xf numFmtId="0" fontId="41" fillId="8" borderId="50" xfId="0" applyFont="1" applyFill="1" applyBorder="1" applyAlignment="1">
      <alignment horizontal="left" vertical="center" wrapText="1"/>
    </xf>
    <xf numFmtId="4" fontId="101" fillId="8" borderId="24" xfId="0" applyNumberFormat="1" applyFont="1" applyFill="1" applyBorder="1" applyAlignment="1">
      <alignment horizontal="right" vertical="center"/>
    </xf>
    <xf numFmtId="4" fontId="33" fillId="8" borderId="24" xfId="0" applyNumberFormat="1" applyFont="1" applyFill="1" applyBorder="1" applyAlignment="1">
      <alignment horizontal="right" vertical="center"/>
    </xf>
    <xf numFmtId="4" fontId="32" fillId="4" borderId="24" xfId="0" applyNumberFormat="1" applyFont="1" applyFill="1" applyBorder="1" applyAlignment="1">
      <alignment horizontal="right" vertical="center"/>
    </xf>
    <xf numFmtId="4" fontId="18" fillId="0" borderId="6" xfId="0" applyNumberFormat="1" applyFont="1" applyBorder="1" applyAlignment="1">
      <alignment horizontal="right" vertical="center"/>
    </xf>
    <xf numFmtId="4" fontId="18" fillId="0" borderId="6" xfId="0" applyNumberFormat="1" applyFont="1" applyBorder="1" applyAlignment="1">
      <alignment vertical="center"/>
    </xf>
    <xf numFmtId="4" fontId="18" fillId="0" borderId="6" xfId="0" applyNumberFormat="1" applyFont="1" applyBorder="1"/>
    <xf numFmtId="4" fontId="108" fillId="0" borderId="6" xfId="0" applyNumberFormat="1" applyFont="1" applyBorder="1" applyAlignment="1">
      <alignment horizontal="right" vertical="center"/>
    </xf>
    <xf numFmtId="4" fontId="71" fillId="8" borderId="14" xfId="0" applyNumberFormat="1" applyFont="1" applyFill="1" applyBorder="1" applyAlignment="1">
      <alignment horizontal="right" vertical="center"/>
    </xf>
    <xf numFmtId="4" fontId="73" fillId="16" borderId="14" xfId="0" applyNumberFormat="1" applyFont="1" applyFill="1" applyBorder="1" applyAlignment="1">
      <alignment horizontal="right" vertical="center"/>
    </xf>
    <xf numFmtId="4" fontId="71" fillId="0" borderId="6" xfId="0" applyNumberFormat="1" applyFont="1" applyBorder="1" applyAlignment="1">
      <alignment vertical="center"/>
    </xf>
    <xf numFmtId="4" fontId="31" fillId="0" borderId="6" xfId="0" applyNumberFormat="1" applyFont="1" applyBorder="1" applyAlignment="1">
      <alignment vertical="center"/>
    </xf>
    <xf numFmtId="0" fontId="31" fillId="16" borderId="14" xfId="0" applyFont="1" applyFill="1" applyBorder="1" applyAlignment="1">
      <alignment horizontal="left" vertical="center" wrapText="1"/>
    </xf>
    <xf numFmtId="4" fontId="97" fillId="0" borderId="14" xfId="0" applyNumberFormat="1" applyFont="1" applyBorder="1" applyAlignment="1">
      <alignment horizontal="center" vertical="center" wrapText="1"/>
    </xf>
    <xf numFmtId="4" fontId="31" fillId="4" borderId="14" xfId="0" applyNumberFormat="1" applyFont="1" applyFill="1" applyBorder="1" applyAlignment="1">
      <alignment horizontal="right" vertical="center"/>
    </xf>
    <xf numFmtId="0" fontId="32" fillId="4" borderId="14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left" vertical="center" wrapText="1"/>
    </xf>
    <xf numFmtId="4" fontId="100" fillId="4" borderId="14" xfId="0" applyNumberFormat="1" applyFont="1" applyFill="1" applyBorder="1" applyAlignment="1">
      <alignment horizontal="right"/>
    </xf>
    <xf numFmtId="4" fontId="32" fillId="4" borderId="14" xfId="0" applyNumberFormat="1" applyFont="1" applyFill="1" applyBorder="1"/>
    <xf numFmtId="0" fontId="31" fillId="4" borderId="14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left" vertical="center" wrapText="1"/>
    </xf>
    <xf numFmtId="4" fontId="98" fillId="4" borderId="14" xfId="0" applyNumberFormat="1" applyFont="1" applyFill="1" applyBorder="1" applyAlignment="1">
      <alignment horizontal="right"/>
    </xf>
    <xf numFmtId="4" fontId="31" fillId="4" borderId="14" xfId="0" applyNumberFormat="1" applyFont="1" applyFill="1" applyBorder="1"/>
    <xf numFmtId="0" fontId="33" fillId="4" borderId="14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left" vertical="center" wrapText="1"/>
    </xf>
    <xf numFmtId="4" fontId="101" fillId="4" borderId="14" xfId="0" applyNumberFormat="1" applyFont="1" applyFill="1" applyBorder="1" applyAlignment="1">
      <alignment horizontal="right" vertical="center"/>
    </xf>
    <xf numFmtId="4" fontId="73" fillId="4" borderId="6" xfId="0" applyNumberFormat="1" applyFont="1" applyFill="1" applyBorder="1" applyAlignment="1">
      <alignment horizontal="right" vertical="center"/>
    </xf>
    <xf numFmtId="4" fontId="33" fillId="4" borderId="14" xfId="0" applyNumberFormat="1" applyFont="1" applyFill="1" applyBorder="1" applyAlignment="1">
      <alignment horizontal="right" vertical="center"/>
    </xf>
    <xf numFmtId="4" fontId="73" fillId="8" borderId="6" xfId="0" applyNumberFormat="1" applyFont="1" applyFill="1" applyBorder="1" applyAlignment="1">
      <alignment vertical="center"/>
    </xf>
    <xf numFmtId="4" fontId="100" fillId="4" borderId="14" xfId="0" applyNumberFormat="1" applyFont="1" applyFill="1" applyBorder="1" applyAlignment="1">
      <alignment horizontal="right" vertical="center"/>
    </xf>
    <xf numFmtId="0" fontId="34" fillId="8" borderId="14" xfId="0" applyFont="1" applyFill="1" applyBorder="1" applyAlignment="1">
      <alignment horizontal="center" vertical="center"/>
    </xf>
    <xf numFmtId="4" fontId="34" fillId="8" borderId="14" xfId="0" applyNumberFormat="1" applyFont="1" applyFill="1" applyBorder="1" applyAlignment="1">
      <alignment horizontal="right" vertical="center"/>
    </xf>
    <xf numFmtId="4" fontId="109" fillId="8" borderId="14" xfId="0" applyNumberFormat="1" applyFont="1" applyFill="1" applyBorder="1" applyAlignment="1">
      <alignment horizontal="right" vertical="center" wrapText="1"/>
    </xf>
    <xf numFmtId="3" fontId="99" fillId="14" borderId="14" xfId="0" applyNumberFormat="1" applyFont="1" applyFill="1" applyBorder="1" applyAlignment="1">
      <alignment horizontal="left" vertical="center" wrapText="1"/>
    </xf>
    <xf numFmtId="4" fontId="100" fillId="14" borderId="14" xfId="0" applyNumberFormat="1" applyFont="1" applyFill="1" applyBorder="1" applyAlignment="1">
      <alignment horizontal="right" vertical="center" wrapText="1"/>
    </xf>
    <xf numFmtId="4" fontId="32" fillId="14" borderId="14" xfId="0" applyNumberFormat="1" applyFont="1" applyFill="1" applyBorder="1" applyAlignment="1">
      <alignment horizontal="right" vertical="center" wrapText="1"/>
    </xf>
    <xf numFmtId="3" fontId="109" fillId="15" borderId="14" xfId="0" applyNumberFormat="1" applyFont="1" applyFill="1" applyBorder="1" applyAlignment="1">
      <alignment horizontal="left" vertical="center"/>
    </xf>
    <xf numFmtId="4" fontId="109" fillId="16" borderId="14" xfId="0" applyNumberFormat="1" applyFont="1" applyFill="1" applyBorder="1" applyAlignment="1">
      <alignment horizontal="right" vertical="center"/>
    </xf>
    <xf numFmtId="4" fontId="109" fillId="16" borderId="14" xfId="0" applyNumberFormat="1" applyFont="1" applyFill="1" applyBorder="1" applyAlignment="1">
      <alignment vertical="center"/>
    </xf>
    <xf numFmtId="3" fontId="40" fillId="8" borderId="6" xfId="0" applyNumberFormat="1" applyFont="1" applyFill="1" applyBorder="1" applyAlignment="1">
      <alignment horizontal="center" vertical="center" wrapText="1"/>
    </xf>
    <xf numFmtId="3" fontId="40" fillId="8" borderId="6" xfId="0" applyNumberFormat="1" applyFont="1" applyFill="1" applyBorder="1" applyAlignment="1">
      <alignment horizontal="center" vertical="center"/>
    </xf>
    <xf numFmtId="4" fontId="40" fillId="8" borderId="6" xfId="0" applyNumberFormat="1" applyFont="1" applyFill="1" applyBorder="1" applyAlignment="1">
      <alignment horizontal="center" vertical="center" wrapText="1"/>
    </xf>
    <xf numFmtId="4" fontId="10" fillId="8" borderId="6" xfId="0" applyNumberFormat="1" applyFont="1" applyFill="1" applyBorder="1" applyAlignment="1">
      <alignment horizontal="center" vertical="center" wrapText="1"/>
    </xf>
    <xf numFmtId="1" fontId="43" fillId="4" borderId="6" xfId="0" applyNumberFormat="1" applyFont="1" applyFill="1" applyBorder="1" applyAlignment="1">
      <alignment horizontal="center" vertical="center"/>
    </xf>
    <xf numFmtId="4" fontId="23" fillId="4" borderId="6" xfId="0" applyNumberFormat="1" applyFont="1" applyFill="1" applyBorder="1" applyAlignment="1">
      <alignment horizontal="center" vertical="center"/>
    </xf>
    <xf numFmtId="3" fontId="66" fillId="8" borderId="6" xfId="0" applyNumberFormat="1" applyFont="1" applyFill="1" applyBorder="1" applyAlignment="1">
      <alignment horizontal="right" vertical="center" wrapText="1"/>
    </xf>
    <xf numFmtId="3" fontId="66" fillId="8" borderId="6" xfId="0" applyNumberFormat="1" applyFont="1" applyFill="1" applyBorder="1" applyAlignment="1">
      <alignment horizontal="center" vertical="center" wrapText="1"/>
    </xf>
    <xf numFmtId="3" fontId="66" fillId="8" borderId="6" xfId="0" applyNumberFormat="1" applyFont="1" applyFill="1" applyBorder="1" applyAlignment="1">
      <alignment horizontal="left" vertical="center"/>
    </xf>
    <xf numFmtId="4" fontId="66" fillId="8" borderId="6" xfId="0" applyNumberFormat="1" applyFont="1" applyFill="1" applyBorder="1" applyAlignment="1">
      <alignment horizontal="right" vertical="center" wrapText="1"/>
    </xf>
    <xf numFmtId="4" fontId="66" fillId="4" borderId="6" xfId="0" applyNumberFormat="1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49" fontId="66" fillId="8" borderId="6" xfId="0" applyNumberFormat="1" applyFont="1" applyFill="1" applyBorder="1" applyAlignment="1">
      <alignment horizontal="right" vertical="center"/>
    </xf>
    <xf numFmtId="49" fontId="66" fillId="8" borderId="6" xfId="0" applyNumberFormat="1" applyFont="1" applyFill="1" applyBorder="1" applyAlignment="1">
      <alignment horizontal="center" vertical="center"/>
    </xf>
    <xf numFmtId="49" fontId="66" fillId="8" borderId="6" xfId="0" applyNumberFormat="1" applyFont="1" applyFill="1" applyBorder="1" applyAlignment="1">
      <alignment horizontal="left" vertical="center" wrapText="1"/>
    </xf>
    <xf numFmtId="4" fontId="66" fillId="8" borderId="6" xfId="0" applyNumberFormat="1" applyFont="1" applyFill="1" applyBorder="1" applyAlignment="1">
      <alignment horizontal="right" vertical="center"/>
    </xf>
    <xf numFmtId="0" fontId="39" fillId="4" borderId="6" xfId="0" applyFont="1" applyFill="1" applyBorder="1" applyAlignment="1">
      <alignment vertical="center"/>
    </xf>
    <xf numFmtId="49" fontId="62" fillId="8" borderId="6" xfId="0" applyNumberFormat="1" applyFont="1" applyFill="1" applyBorder="1" applyAlignment="1">
      <alignment horizontal="right" vertical="center"/>
    </xf>
    <xf numFmtId="0" fontId="62" fillId="4" borderId="6" xfId="0" applyFont="1" applyFill="1" applyBorder="1" applyAlignment="1">
      <alignment vertical="center"/>
    </xf>
    <xf numFmtId="49" fontId="62" fillId="8" borderId="6" xfId="0" applyNumberFormat="1" applyFont="1" applyFill="1" applyBorder="1" applyAlignment="1">
      <alignment horizontal="left" vertical="center" wrapText="1"/>
    </xf>
    <xf numFmtId="4" fontId="62" fillId="8" borderId="6" xfId="0" applyNumberFormat="1" applyFont="1" applyFill="1" applyBorder="1" applyAlignment="1">
      <alignment horizontal="right" vertical="center"/>
    </xf>
    <xf numFmtId="0" fontId="66" fillId="4" borderId="6" xfId="0" applyFont="1" applyFill="1" applyBorder="1" applyAlignment="1">
      <alignment vertical="center"/>
    </xf>
    <xf numFmtId="49" fontId="62" fillId="4" borderId="26" xfId="0" applyNumberFormat="1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right" vertical="center"/>
    </xf>
    <xf numFmtId="0" fontId="26" fillId="8" borderId="6" xfId="0" applyFont="1" applyFill="1" applyBorder="1" applyAlignment="1">
      <alignment horizontal="center" vertical="center"/>
    </xf>
    <xf numFmtId="49" fontId="26" fillId="8" borderId="6" xfId="0" applyNumberFormat="1" applyFont="1" applyFill="1" applyBorder="1" applyAlignment="1">
      <alignment horizontal="left" vertical="center" wrapText="1"/>
    </xf>
    <xf numFmtId="4" fontId="26" fillId="8" borderId="6" xfId="0" applyNumberFormat="1" applyFont="1" applyFill="1" applyBorder="1" applyAlignment="1">
      <alignment horizontal="right" vertical="center"/>
    </xf>
    <xf numFmtId="4" fontId="25" fillId="4" borderId="6" xfId="0" applyNumberFormat="1" applyFont="1" applyFill="1" applyBorder="1" applyAlignment="1">
      <alignment vertical="center"/>
    </xf>
    <xf numFmtId="0" fontId="66" fillId="4" borderId="6" xfId="0" applyFont="1" applyFill="1" applyBorder="1" applyAlignment="1">
      <alignment horizontal="right" vertical="center"/>
    </xf>
    <xf numFmtId="49" fontId="104" fillId="8" borderId="6" xfId="0" applyNumberFormat="1" applyFont="1" applyFill="1" applyBorder="1" applyAlignment="1">
      <alignment horizontal="left" vertical="center" wrapText="1"/>
    </xf>
    <xf numFmtId="4" fontId="105" fillId="8" borderId="6" xfId="0" applyNumberFormat="1" applyFont="1" applyFill="1" applyBorder="1" applyAlignment="1">
      <alignment horizontal="right" vertical="center"/>
    </xf>
    <xf numFmtId="0" fontId="66" fillId="8" borderId="6" xfId="0" applyFont="1" applyFill="1" applyBorder="1" applyAlignment="1">
      <alignment horizontal="right" vertical="center"/>
    </xf>
    <xf numFmtId="0" fontId="66" fillId="8" borderId="6" xfId="0" applyFont="1" applyFill="1" applyBorder="1" applyAlignment="1">
      <alignment horizontal="center" vertical="center"/>
    </xf>
    <xf numFmtId="0" fontId="66" fillId="8" borderId="6" xfId="0" applyFont="1" applyFill="1" applyBorder="1" applyAlignment="1">
      <alignment horizontal="left" vertical="center" wrapText="1"/>
    </xf>
    <xf numFmtId="0" fontId="62" fillId="8" borderId="6" xfId="0" applyFont="1" applyFill="1" applyBorder="1" applyAlignment="1">
      <alignment horizontal="right" vertical="center"/>
    </xf>
    <xf numFmtId="0" fontId="62" fillId="8" borderId="6" xfId="0" applyFont="1" applyFill="1" applyBorder="1" applyAlignment="1">
      <alignment horizontal="center" vertical="center"/>
    </xf>
    <xf numFmtId="0" fontId="62" fillId="8" borderId="6" xfId="0" applyFont="1" applyFill="1" applyBorder="1" applyAlignment="1">
      <alignment horizontal="left" vertical="center" wrapText="1"/>
    </xf>
    <xf numFmtId="4" fontId="10" fillId="4" borderId="6" xfId="0" applyNumberFormat="1" applyFont="1" applyFill="1" applyBorder="1" applyAlignment="1">
      <alignment vertical="center"/>
    </xf>
    <xf numFmtId="49" fontId="62" fillId="8" borderId="6" xfId="0" applyNumberFormat="1" applyFont="1" applyFill="1" applyBorder="1" applyAlignment="1">
      <alignment horizontal="center" vertical="center"/>
    </xf>
    <xf numFmtId="4" fontId="62" fillId="8" borderId="6" xfId="0" applyNumberFormat="1" applyFont="1" applyFill="1" applyBorder="1" applyAlignment="1">
      <alignment horizontal="right" vertical="center" wrapText="1"/>
    </xf>
    <xf numFmtId="0" fontId="66" fillId="8" borderId="0" xfId="0" applyFont="1" applyFill="1" applyAlignment="1">
      <alignment horizontal="left" vertical="center" wrapText="1"/>
    </xf>
    <xf numFmtId="0" fontId="106" fillId="8" borderId="6" xfId="0" applyFont="1" applyFill="1" applyBorder="1" applyAlignment="1">
      <alignment horizontal="right" vertical="center"/>
    </xf>
    <xf numFmtId="49" fontId="62" fillId="4" borderId="0" xfId="0" applyNumberFormat="1" applyFont="1" applyFill="1" applyAlignment="1">
      <alignment horizontal="left" vertical="center" wrapText="1"/>
    </xf>
    <xf numFmtId="4" fontId="106" fillId="8" borderId="6" xfId="0" applyNumberFormat="1" applyFont="1" applyFill="1" applyBorder="1" applyAlignment="1">
      <alignment horizontal="right" vertical="center" wrapText="1"/>
    </xf>
    <xf numFmtId="0" fontId="66" fillId="4" borderId="6" xfId="0" applyFont="1" applyFill="1" applyBorder="1" applyAlignment="1">
      <alignment horizontal="center" vertical="center"/>
    </xf>
    <xf numFmtId="49" fontId="66" fillId="4" borderId="6" xfId="0" applyNumberFormat="1" applyFont="1" applyFill="1" applyBorder="1" applyAlignment="1">
      <alignment horizontal="left" vertical="center" wrapText="1"/>
    </xf>
    <xf numFmtId="4" fontId="66" fillId="4" borderId="6" xfId="0" applyNumberFormat="1" applyFont="1" applyFill="1" applyBorder="1" applyAlignment="1">
      <alignment horizontal="right" vertical="center"/>
    </xf>
    <xf numFmtId="49" fontId="40" fillId="8" borderId="6" xfId="0" applyNumberFormat="1" applyFont="1" applyFill="1" applyBorder="1" applyAlignment="1">
      <alignment horizontal="right" vertical="center"/>
    </xf>
    <xf numFmtId="49" fontId="40" fillId="8" borderId="6" xfId="0" applyNumberFormat="1" applyFont="1" applyFill="1" applyBorder="1" applyAlignment="1">
      <alignment horizontal="center" vertical="center"/>
    </xf>
    <xf numFmtId="49" fontId="40" fillId="8" borderId="6" xfId="0" applyNumberFormat="1" applyFont="1" applyFill="1" applyBorder="1" applyAlignment="1">
      <alignment horizontal="left" vertical="center" wrapText="1"/>
    </xf>
    <xf numFmtId="4" fontId="40" fillId="8" borderId="6" xfId="0" applyNumberFormat="1" applyFont="1" applyFill="1" applyBorder="1" applyAlignment="1">
      <alignment horizontal="right" vertical="center"/>
    </xf>
    <xf numFmtId="4" fontId="40" fillId="4" borderId="6" xfId="0" applyNumberFormat="1" applyFont="1" applyFill="1" applyBorder="1" applyAlignment="1">
      <alignment vertical="center"/>
    </xf>
    <xf numFmtId="49" fontId="41" fillId="8" borderId="6" xfId="0" applyNumberFormat="1" applyFont="1" applyFill="1" applyBorder="1" applyAlignment="1">
      <alignment horizontal="right" vertical="center"/>
    </xf>
    <xf numFmtId="49" fontId="41" fillId="8" borderId="6" xfId="0" applyNumberFormat="1" applyFont="1" applyFill="1" applyBorder="1" applyAlignment="1">
      <alignment horizontal="center" vertical="center"/>
    </xf>
    <xf numFmtId="49" fontId="41" fillId="8" borderId="6" xfId="0" applyNumberFormat="1" applyFont="1" applyFill="1" applyBorder="1" applyAlignment="1">
      <alignment horizontal="left" vertical="center" wrapText="1"/>
    </xf>
    <xf numFmtId="4" fontId="41" fillId="8" borderId="6" xfId="0" applyNumberFormat="1" applyFont="1" applyFill="1" applyBorder="1" applyAlignment="1">
      <alignment horizontal="right" vertical="center"/>
    </xf>
    <xf numFmtId="4" fontId="12" fillId="8" borderId="6" xfId="0" applyNumberFormat="1" applyFont="1" applyFill="1" applyBorder="1" applyAlignment="1">
      <alignment horizontal="right" vertical="center"/>
    </xf>
    <xf numFmtId="3" fontId="10" fillId="8" borderId="6" xfId="0" applyNumberFormat="1" applyFont="1" applyFill="1" applyBorder="1" applyAlignment="1">
      <alignment horizontal="center" vertical="center" wrapText="1"/>
    </xf>
    <xf numFmtId="3" fontId="12" fillId="8" borderId="6" xfId="0" applyNumberFormat="1" applyFont="1" applyFill="1" applyBorder="1" applyAlignment="1">
      <alignment horizontal="center" vertical="center"/>
    </xf>
    <xf numFmtId="4" fontId="58" fillId="8" borderId="6" xfId="0" applyNumberFormat="1" applyFont="1" applyFill="1" applyBorder="1" applyAlignment="1">
      <alignment horizontal="center" vertical="center" wrapText="1"/>
    </xf>
    <xf numFmtId="4" fontId="12" fillId="8" borderId="6" xfId="0" applyNumberFormat="1" applyFont="1" applyFill="1" applyBorder="1" applyAlignment="1">
      <alignment horizontal="center" vertical="center" wrapText="1"/>
    </xf>
    <xf numFmtId="1" fontId="38" fillId="8" borderId="6" xfId="0" applyNumberFormat="1" applyFont="1" applyFill="1" applyBorder="1" applyAlignment="1">
      <alignment horizontal="center" vertical="center" wrapText="1"/>
    </xf>
    <xf numFmtId="1" fontId="28" fillId="4" borderId="6" xfId="0" applyNumberFormat="1" applyFont="1" applyFill="1" applyBorder="1" applyAlignment="1">
      <alignment horizontal="center" vertical="center"/>
    </xf>
    <xf numFmtId="3" fontId="40" fillId="8" borderId="6" xfId="0" applyNumberFormat="1" applyFont="1" applyFill="1" applyBorder="1" applyAlignment="1">
      <alignment horizontal="left" vertical="center"/>
    </xf>
    <xf numFmtId="4" fontId="40" fillId="8" borderId="6" xfId="0" applyNumberFormat="1" applyFont="1" applyFill="1" applyBorder="1" applyAlignment="1">
      <alignment horizontal="right" vertical="center" wrapText="1"/>
    </xf>
    <xf numFmtId="3" fontId="40" fillId="8" borderId="6" xfId="0" applyNumberFormat="1" applyFont="1" applyFill="1" applyBorder="1" applyAlignment="1">
      <alignment horizontal="left" vertical="center" wrapText="1"/>
    </xf>
    <xf numFmtId="3" fontId="41" fillId="8" borderId="6" xfId="0" applyNumberFormat="1" applyFont="1" applyFill="1" applyBorder="1" applyAlignment="1">
      <alignment horizontal="center" vertical="center"/>
    </xf>
    <xf numFmtId="3" fontId="41" fillId="8" borderId="6" xfId="0" applyNumberFormat="1" applyFont="1" applyFill="1" applyBorder="1" applyAlignment="1">
      <alignment horizontal="left" vertical="center"/>
    </xf>
    <xf numFmtId="4" fontId="41" fillId="8" borderId="6" xfId="0" applyNumberFormat="1" applyFont="1" applyFill="1" applyBorder="1" applyAlignment="1">
      <alignment horizontal="right" vertical="center" wrapText="1"/>
    </xf>
    <xf numFmtId="4" fontId="41" fillId="4" borderId="6" xfId="0" applyNumberFormat="1" applyFont="1" applyFill="1" applyBorder="1" applyAlignment="1">
      <alignment vertical="center"/>
    </xf>
    <xf numFmtId="3" fontId="59" fillId="8" borderId="6" xfId="0" applyNumberFormat="1" applyFont="1" applyFill="1" applyBorder="1" applyAlignment="1">
      <alignment horizontal="center" vertical="center"/>
    </xf>
    <xf numFmtId="49" fontId="59" fillId="8" borderId="6" xfId="0" applyNumberFormat="1" applyFont="1" applyFill="1" applyBorder="1" applyAlignment="1">
      <alignment horizontal="center" vertical="center"/>
    </xf>
    <xf numFmtId="3" fontId="59" fillId="8" borderId="6" xfId="0" applyNumberFormat="1" applyFont="1" applyFill="1" applyBorder="1" applyAlignment="1">
      <alignment horizontal="left" vertical="center"/>
    </xf>
    <xf numFmtId="4" fontId="59" fillId="8" borderId="6" xfId="0" applyNumberFormat="1" applyFont="1" applyFill="1" applyBorder="1" applyAlignment="1">
      <alignment horizontal="right" vertical="center"/>
    </xf>
    <xf numFmtId="4" fontId="59" fillId="4" borderId="6" xfId="0" applyNumberFormat="1" applyFont="1" applyFill="1" applyBorder="1" applyAlignment="1">
      <alignment vertical="center"/>
    </xf>
    <xf numFmtId="3" fontId="42" fillId="8" borderId="6" xfId="0" applyNumberFormat="1" applyFont="1" applyFill="1" applyBorder="1" applyAlignment="1">
      <alignment horizontal="center" vertical="center"/>
    </xf>
    <xf numFmtId="49" fontId="42" fillId="8" borderId="6" xfId="0" applyNumberFormat="1" applyFont="1" applyFill="1" applyBorder="1" applyAlignment="1">
      <alignment horizontal="center" vertical="center"/>
    </xf>
    <xf numFmtId="3" fontId="42" fillId="8" borderId="6" xfId="0" applyNumberFormat="1" applyFont="1" applyFill="1" applyBorder="1" applyAlignment="1">
      <alignment horizontal="left" vertical="center"/>
    </xf>
    <xf numFmtId="4" fontId="42" fillId="8" borderId="6" xfId="0" applyNumberFormat="1" applyFont="1" applyFill="1" applyBorder="1" applyAlignment="1">
      <alignment horizontal="right" vertical="center"/>
    </xf>
    <xf numFmtId="4" fontId="42" fillId="4" borderId="6" xfId="0" applyNumberFormat="1" applyFont="1" applyFill="1" applyBorder="1" applyAlignment="1">
      <alignment vertical="center"/>
    </xf>
    <xf numFmtId="3" fontId="14" fillId="8" borderId="6" xfId="0" applyNumberFormat="1" applyFont="1" applyFill="1" applyBorder="1" applyAlignment="1">
      <alignment horizontal="center" vertical="center"/>
    </xf>
    <xf numFmtId="4" fontId="51" fillId="19" borderId="6" xfId="0" applyNumberFormat="1" applyFont="1" applyFill="1" applyBorder="1"/>
    <xf numFmtId="4" fontId="40" fillId="2" borderId="5" xfId="0" applyNumberFormat="1" applyFont="1" applyFill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70" fillId="0" borderId="6" xfId="0" applyNumberFormat="1" applyFont="1" applyBorder="1" applyAlignment="1" applyProtection="1">
      <alignment horizontal="right" vertical="top" shrinkToFit="1"/>
      <protection locked="0"/>
    </xf>
    <xf numFmtId="0" fontId="20" fillId="0" borderId="6" xfId="0" applyFont="1" applyBorder="1" applyAlignment="1">
      <alignment horizontal="left" vertical="center" wrapText="1"/>
    </xf>
    <xf numFmtId="0" fontId="71" fillId="0" borderId="6" xfId="0" applyFont="1" applyBorder="1" applyAlignment="1">
      <alignment horizontal="right" vertical="center"/>
    </xf>
    <xf numFmtId="0" fontId="45" fillId="0" borderId="6" xfId="0" applyFont="1" applyBorder="1" applyAlignment="1">
      <alignment horizontal="left" vertical="center" wrapText="1"/>
    </xf>
    <xf numFmtId="3" fontId="31" fillId="4" borderId="0" xfId="0" applyNumberFormat="1" applyFont="1" applyFill="1"/>
    <xf numFmtId="4" fontId="70" fillId="0" borderId="6" xfId="0" applyNumberFormat="1" applyFont="1" applyBorder="1" applyAlignment="1" applyProtection="1">
      <alignment horizontal="right" vertical="center" shrinkToFit="1"/>
      <protection locked="0"/>
    </xf>
    <xf numFmtId="0" fontId="41" fillId="0" borderId="51" xfId="0" applyFont="1" applyBorder="1" applyAlignment="1">
      <alignment horizontal="right" vertical="center"/>
    </xf>
    <xf numFmtId="0" fontId="41" fillId="0" borderId="52" xfId="0" applyFont="1" applyBorder="1" applyAlignment="1">
      <alignment vertical="center"/>
    </xf>
    <xf numFmtId="4" fontId="70" fillId="0" borderId="53" xfId="0" applyNumberFormat="1" applyFont="1" applyBorder="1" applyAlignment="1" applyProtection="1">
      <alignment horizontal="right" vertical="center" shrinkToFit="1"/>
      <protection locked="0"/>
    </xf>
    <xf numFmtId="4" fontId="41" fillId="0" borderId="52" xfId="0" applyNumberFormat="1" applyFont="1" applyBorder="1" applyAlignment="1">
      <alignment horizontal="right" vertical="center"/>
    </xf>
    <xf numFmtId="4" fontId="41" fillId="0" borderId="51" xfId="0" applyNumberFormat="1" applyFont="1" applyBorder="1" applyAlignment="1">
      <alignment horizontal="right" vertical="center"/>
    </xf>
    <xf numFmtId="4" fontId="58" fillId="0" borderId="52" xfId="0" applyNumberFormat="1" applyFont="1" applyBorder="1" applyAlignment="1">
      <alignment horizontal="right" vertical="center"/>
    </xf>
    <xf numFmtId="0" fontId="11" fillId="0" borderId="50" xfId="0" applyFont="1" applyBorder="1" applyAlignment="1">
      <alignment vertical="center"/>
    </xf>
    <xf numFmtId="4" fontId="70" fillId="0" borderId="53" xfId="0" applyNumberFormat="1" applyFont="1" applyBorder="1" applyAlignment="1" applyProtection="1">
      <alignment horizontal="right" vertical="top" shrinkToFit="1"/>
      <protection locked="0"/>
    </xf>
    <xf numFmtId="0" fontId="11" fillId="0" borderId="15" xfId="0" applyFont="1" applyBorder="1" applyAlignment="1">
      <alignment vertical="center"/>
    </xf>
    <xf numFmtId="4" fontId="45" fillId="0" borderId="15" xfId="0" applyNumberFormat="1" applyFont="1" applyBorder="1" applyAlignment="1">
      <alignment horizontal="right" vertical="center"/>
    </xf>
    <xf numFmtId="4" fontId="40" fillId="0" borderId="15" xfId="0" applyNumberFormat="1" applyFont="1" applyBorder="1" applyAlignment="1">
      <alignment horizontal="right" vertical="center"/>
    </xf>
    <xf numFmtId="0" fontId="45" fillId="0" borderId="51" xfId="0" applyFont="1" applyBorder="1" applyAlignment="1">
      <alignment horizontal="left" vertical="center" wrapText="1"/>
    </xf>
    <xf numFmtId="4" fontId="45" fillId="0" borderId="52" xfId="0" applyNumberFormat="1" applyFont="1" applyBorder="1" applyAlignment="1">
      <alignment horizontal="right" vertical="center"/>
    </xf>
    <xf numFmtId="4" fontId="40" fillId="0" borderId="52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left" vertical="center" wrapText="1"/>
    </xf>
    <xf numFmtId="4" fontId="41" fillId="0" borderId="6" xfId="0" applyNumberFormat="1" applyFont="1" applyBorder="1" applyAlignment="1">
      <alignment vertical="center"/>
    </xf>
    <xf numFmtId="3" fontId="96" fillId="2" borderId="14" xfId="0" applyNumberFormat="1" applyFont="1" applyFill="1" applyBorder="1" applyAlignment="1">
      <alignment horizontal="right" vertical="center" wrapText="1"/>
    </xf>
    <xf numFmtId="4" fontId="3" fillId="4" borderId="2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3" fillId="0" borderId="33" xfId="0" applyNumberFormat="1" applyFont="1" applyBorder="1" applyAlignment="1" applyProtection="1">
      <alignment horizontal="right" vertical="center" shrinkToFit="1"/>
      <protection locked="0"/>
    </xf>
    <xf numFmtId="0" fontId="3" fillId="8" borderId="6" xfId="0" applyFont="1" applyFill="1" applyBorder="1" applyAlignment="1">
      <alignment horizontal="left" vertical="center" wrapText="1"/>
    </xf>
    <xf numFmtId="4" fontId="40" fillId="0" borderId="0" xfId="0" applyNumberFormat="1" applyFont="1" applyAlignment="1">
      <alignment vertical="center"/>
    </xf>
    <xf numFmtId="2" fontId="0" fillId="0" borderId="0" xfId="0" applyNumberFormat="1"/>
    <xf numFmtId="4" fontId="2" fillId="0" borderId="6" xfId="0" applyNumberFormat="1" applyFont="1" applyBorder="1" applyAlignment="1">
      <alignment horizontal="right" vertical="center"/>
    </xf>
    <xf numFmtId="4" fontId="2" fillId="9" borderId="6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4" fontId="62" fillId="0" borderId="6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49" fontId="1" fillId="9" borderId="6" xfId="0" applyNumberFormat="1" applyFont="1" applyFill="1" applyBorder="1" applyAlignment="1">
      <alignment vertical="center" wrapText="1"/>
    </xf>
    <xf numFmtId="4" fontId="41" fillId="2" borderId="52" xfId="0" applyNumberFormat="1" applyFont="1" applyFill="1" applyBorder="1" applyAlignment="1">
      <alignment horizontal="right" vertical="center" wrapText="1"/>
    </xf>
    <xf numFmtId="0" fontId="41" fillId="8" borderId="54" xfId="0" applyFont="1" applyFill="1" applyBorder="1" applyAlignment="1">
      <alignment horizontal="left" vertical="center" wrapText="1"/>
    </xf>
    <xf numFmtId="4" fontId="41" fillId="0" borderId="55" xfId="0" applyNumberFormat="1" applyFont="1" applyBorder="1" applyAlignment="1">
      <alignment horizontal="right" vertical="center"/>
    </xf>
    <xf numFmtId="3" fontId="98" fillId="15" borderId="14" xfId="0" applyNumberFormat="1" applyFont="1" applyFill="1" applyBorder="1" applyAlignment="1">
      <alignment horizontal="left" vertical="center"/>
    </xf>
    <xf numFmtId="4" fontId="100" fillId="16" borderId="14" xfId="0" applyNumberFormat="1" applyFont="1" applyFill="1" applyBorder="1" applyAlignment="1">
      <alignment horizontal="right" vertical="center"/>
    </xf>
    <xf numFmtId="4" fontId="31" fillId="16" borderId="14" xfId="0" applyNumberFormat="1" applyFont="1" applyFill="1" applyBorder="1" applyAlignment="1">
      <alignment vertical="center"/>
    </xf>
    <xf numFmtId="0" fontId="110" fillId="4" borderId="14" xfId="0" applyFont="1" applyFill="1" applyBorder="1" applyAlignment="1">
      <alignment horizontal="left" vertical="center" wrapText="1"/>
    </xf>
    <xf numFmtId="49" fontId="99" fillId="12" borderId="14" xfId="0" applyNumberFormat="1" applyFont="1" applyFill="1" applyBorder="1" applyAlignment="1">
      <alignment horizontal="left" vertical="center"/>
    </xf>
    <xf numFmtId="49" fontId="99" fillId="14" borderId="14" xfId="0" applyNumberFormat="1" applyFont="1" applyFill="1" applyBorder="1" applyAlignment="1">
      <alignment horizontal="left" vertical="center"/>
    </xf>
    <xf numFmtId="4" fontId="68" fillId="2" borderId="14" xfId="0" applyNumberFormat="1" applyFont="1" applyFill="1" applyBorder="1" applyAlignment="1">
      <alignment vertical="center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68" fillId="6" borderId="4" xfId="1" applyNumberFormat="1" applyFont="1" applyFill="1" applyBorder="1" applyAlignment="1">
      <alignment horizontal="left" vertical="center" wrapText="1"/>
    </xf>
    <xf numFmtId="4" fontId="68" fillId="6" borderId="5" xfId="1" applyNumberFormat="1" applyFont="1" applyFill="1" applyBorder="1" applyAlignment="1">
      <alignment horizontal="left" vertical="center" wrapText="1"/>
    </xf>
    <xf numFmtId="4" fontId="68" fillId="6" borderId="7" xfId="1" applyNumberFormat="1" applyFont="1" applyFill="1" applyBorder="1" applyAlignment="1">
      <alignment horizontal="left" vertical="center" wrapText="1"/>
    </xf>
    <xf numFmtId="4" fontId="68" fillId="5" borderId="4" xfId="1" applyNumberFormat="1" applyFont="1" applyFill="1" applyBorder="1" applyAlignment="1">
      <alignment horizontal="left" vertical="center" wrapText="1"/>
    </xf>
    <xf numFmtId="4" fontId="68" fillId="5" borderId="5" xfId="1" applyNumberFormat="1" applyFont="1" applyFill="1" applyBorder="1" applyAlignment="1">
      <alignment horizontal="left" vertical="center" wrapText="1"/>
    </xf>
    <xf numFmtId="4" fontId="68" fillId="5" borderId="7" xfId="1" applyNumberFormat="1" applyFont="1" applyFill="1" applyBorder="1" applyAlignment="1">
      <alignment horizontal="left" vertical="center" wrapText="1"/>
    </xf>
    <xf numFmtId="0" fontId="9" fillId="4" borderId="0" xfId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4" fontId="68" fillId="3" borderId="1" xfId="0" applyNumberFormat="1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 wrapText="1"/>
    </xf>
    <xf numFmtId="4" fontId="68" fillId="3" borderId="1" xfId="0" applyNumberFormat="1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69" fillId="3" borderId="8" xfId="0" applyNumberFormat="1" applyFont="1" applyFill="1" applyBorder="1" applyAlignment="1">
      <alignment vertical="center" wrapText="1"/>
    </xf>
    <xf numFmtId="0" fontId="69" fillId="3" borderId="13" xfId="0" applyFont="1" applyFill="1" applyBorder="1" applyAlignment="1">
      <alignment vertical="center" wrapText="1"/>
    </xf>
    <xf numFmtId="0" fontId="69" fillId="3" borderId="8" xfId="0" applyFont="1" applyFill="1" applyBorder="1" applyAlignment="1">
      <alignment vertical="center" wrapText="1"/>
    </xf>
    <xf numFmtId="10" fontId="80" fillId="0" borderId="0" xfId="0" applyNumberFormat="1" applyFont="1" applyAlignment="1">
      <alignment horizontal="left"/>
    </xf>
    <xf numFmtId="0" fontId="74" fillId="0" borderId="0" xfId="0" applyFont="1"/>
    <xf numFmtId="3" fontId="13" fillId="8" borderId="19" xfId="0" applyNumberFormat="1" applyFont="1" applyFill="1" applyBorder="1" applyAlignment="1">
      <alignment horizontal="center" vertical="center"/>
    </xf>
    <xf numFmtId="3" fontId="13" fillId="8" borderId="17" xfId="0" applyNumberFormat="1" applyFont="1" applyFill="1" applyBorder="1" applyAlignment="1">
      <alignment horizontal="center" vertical="center"/>
    </xf>
    <xf numFmtId="3" fontId="13" fillId="8" borderId="20" xfId="0" applyNumberFormat="1" applyFont="1" applyFill="1" applyBorder="1" applyAlignment="1">
      <alignment horizontal="center" vertical="center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22" xfId="0" applyNumberFormat="1" applyFont="1" applyFill="1" applyBorder="1" applyAlignment="1">
      <alignment horizontal="center" vertical="center" wrapText="1"/>
    </xf>
    <xf numFmtId="3" fontId="23" fillId="8" borderId="23" xfId="0" applyNumberFormat="1" applyFont="1" applyFill="1" applyBorder="1" applyAlignment="1">
      <alignment horizontal="center" vertical="center" wrapText="1"/>
    </xf>
    <xf numFmtId="3" fontId="10" fillId="20" borderId="6" xfId="0" applyNumberFormat="1" applyFont="1" applyFill="1" applyBorder="1" applyAlignment="1">
      <alignment horizontal="center" vertical="center"/>
    </xf>
    <xf numFmtId="0" fontId="67" fillId="8" borderId="6" xfId="0" applyFont="1" applyFill="1" applyBorder="1" applyAlignment="1">
      <alignment horizontal="center" vertical="center" wrapText="1"/>
    </xf>
    <xf numFmtId="3" fontId="9" fillId="8" borderId="18" xfId="0" applyNumberFormat="1" applyFont="1" applyFill="1" applyBorder="1" applyAlignment="1">
      <alignment horizontal="center" vertical="center" wrapText="1"/>
    </xf>
    <xf numFmtId="3" fontId="9" fillId="8" borderId="0" xfId="0" applyNumberFormat="1" applyFont="1" applyFill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3" fontId="12" fillId="8" borderId="6" xfId="0" applyNumberFormat="1" applyFont="1" applyFill="1" applyBorder="1" applyAlignment="1">
      <alignment horizontal="center" vertical="center"/>
    </xf>
    <xf numFmtId="10" fontId="81" fillId="0" borderId="0" xfId="0" applyNumberFormat="1" applyFont="1" applyAlignment="1">
      <alignment horizontal="left"/>
    </xf>
    <xf numFmtId="0" fontId="74" fillId="0" borderId="0" xfId="0" applyFont="1" applyAlignment="1">
      <alignment horizontal="left"/>
    </xf>
    <xf numFmtId="165" fontId="80" fillId="0" borderId="0" xfId="0" applyNumberFormat="1" applyFont="1"/>
    <xf numFmtId="0" fontId="31" fillId="4" borderId="0" xfId="1" applyFont="1" applyFill="1" applyAlignment="1">
      <alignment horizontal="center" vertical="center" wrapText="1"/>
    </xf>
    <xf numFmtId="0" fontId="33" fillId="4" borderId="0" xfId="1" applyFont="1" applyFill="1" applyAlignment="1">
      <alignment vertical="center" wrapText="1"/>
    </xf>
    <xf numFmtId="0" fontId="33" fillId="4" borderId="0" xfId="1" applyFont="1" applyFill="1" applyAlignment="1">
      <alignment wrapText="1"/>
    </xf>
    <xf numFmtId="0" fontId="31" fillId="8" borderId="14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46" fillId="0" borderId="0" xfId="0" applyFont="1" applyAlignment="1">
      <alignment horizontal="center"/>
    </xf>
    <xf numFmtId="0" fontId="45" fillId="4" borderId="0" xfId="0" applyFont="1" applyFill="1" applyAlignment="1">
      <alignment horizontal="center" wrapText="1"/>
    </xf>
    <xf numFmtId="0" fontId="49" fillId="4" borderId="0" xfId="0" applyFont="1" applyFill="1" applyAlignment="1">
      <alignment horizontal="center" wrapText="1"/>
    </xf>
    <xf numFmtId="0" fontId="50" fillId="4" borderId="0" xfId="0" applyFont="1" applyFill="1" applyAlignment="1">
      <alignment horizontal="center" wrapText="1"/>
    </xf>
    <xf numFmtId="0" fontId="47" fillId="4" borderId="0" xfId="0" applyFont="1" applyFill="1" applyAlignment="1">
      <alignment horizontal="center"/>
    </xf>
    <xf numFmtId="0" fontId="36" fillId="4" borderId="0" xfId="0" applyFont="1" applyFill="1"/>
    <xf numFmtId="0" fontId="46" fillId="4" borderId="0" xfId="0" applyFont="1" applyFill="1"/>
    <xf numFmtId="0" fontId="54" fillId="4" borderId="0" xfId="0" applyFont="1" applyFill="1" applyAlignment="1">
      <alignment horizontal="center"/>
    </xf>
    <xf numFmtId="0" fontId="55" fillId="4" borderId="0" xfId="0" applyFont="1" applyFill="1" applyAlignment="1">
      <alignment wrapText="1"/>
    </xf>
    <xf numFmtId="0" fontId="46" fillId="4" borderId="0" xfId="0" applyFont="1" applyFill="1" applyAlignment="1">
      <alignment horizontal="center"/>
    </xf>
    <xf numFmtId="0" fontId="57" fillId="4" borderId="0" xfId="0" applyFont="1" applyFill="1" applyAlignment="1">
      <alignment wrapText="1"/>
    </xf>
  </cellXfs>
  <cellStyles count="8">
    <cellStyle name="Normalno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7" xr:uid="{00000000-0005-0000-0000-000007000000}"/>
  </cellStyles>
  <dxfs count="1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opLeftCell="A10" workbookViewId="0">
      <selection activeCell="I5" sqref="I5"/>
    </sheetView>
  </sheetViews>
  <sheetFormatPr defaultColWidth="8.85546875" defaultRowHeight="15.75" x14ac:dyDescent="0.25"/>
  <cols>
    <col min="1" max="4" width="8.85546875" style="5" customWidth="1"/>
    <col min="5" max="5" width="22.85546875" style="5" customWidth="1"/>
    <col min="6" max="7" width="16.5703125" style="5" hidden="1" customWidth="1"/>
    <col min="8" max="10" width="15.28515625" style="5" customWidth="1"/>
    <col min="11" max="11" width="8.85546875" style="5" customWidth="1"/>
    <col min="12" max="12" width="16.85546875" style="5" customWidth="1"/>
    <col min="13" max="13" width="11.7109375" style="5" bestFit="1" customWidth="1"/>
    <col min="14" max="16" width="12.7109375" style="5" bestFit="1" customWidth="1"/>
    <col min="17" max="17" width="8.85546875" style="5" customWidth="1"/>
    <col min="18" max="16384" width="8.85546875" style="5"/>
  </cols>
  <sheetData>
    <row r="1" spans="1:16" ht="40.5" customHeight="1" x14ac:dyDescent="0.25">
      <c r="A1" s="728" t="s">
        <v>235</v>
      </c>
      <c r="B1" s="728"/>
      <c r="C1" s="728"/>
      <c r="D1" s="728"/>
      <c r="E1" s="728"/>
      <c r="F1" s="728"/>
      <c r="G1" s="728"/>
      <c r="H1" s="728"/>
      <c r="I1" s="728"/>
      <c r="J1" s="728"/>
    </row>
    <row r="2" spans="1:16" ht="24" customHeight="1" x14ac:dyDescent="0.25">
      <c r="A2" s="729" t="s">
        <v>0</v>
      </c>
      <c r="B2" s="729"/>
      <c r="C2" s="729"/>
      <c r="D2" s="729"/>
      <c r="E2" s="729"/>
      <c r="F2" s="729"/>
      <c r="G2" s="729"/>
      <c r="H2" s="729"/>
      <c r="I2" s="729"/>
      <c r="J2" s="729"/>
    </row>
    <row r="3" spans="1:16" ht="47.25" x14ac:dyDescent="0.25">
      <c r="A3" s="730" t="s">
        <v>1</v>
      </c>
      <c r="B3" s="730"/>
      <c r="C3" s="730"/>
      <c r="D3" s="730"/>
      <c r="E3" s="730"/>
      <c r="F3" s="274" t="s">
        <v>2</v>
      </c>
      <c r="G3" s="274" t="s">
        <v>3</v>
      </c>
      <c r="H3" s="274" t="s">
        <v>4</v>
      </c>
      <c r="I3" s="274" t="s">
        <v>5</v>
      </c>
      <c r="J3" s="274" t="s">
        <v>6</v>
      </c>
    </row>
    <row r="4" spans="1:16" s="97" customFormat="1" ht="28.15" customHeight="1" x14ac:dyDescent="0.25">
      <c r="A4" s="731" t="s">
        <v>7</v>
      </c>
      <c r="B4" s="731"/>
      <c r="C4" s="731"/>
      <c r="D4" s="731"/>
      <c r="E4" s="731"/>
      <c r="F4" s="275" t="e">
        <f>SUM(F5:F6)</f>
        <v>#REF!</v>
      </c>
      <c r="G4" s="275" t="e">
        <f>SUM(G5:G6)</f>
        <v>#REF!</v>
      </c>
      <c r="H4" s="275">
        <f t="shared" ref="H4:J4" si="0">SUM(H5:H6)</f>
        <v>27947.32</v>
      </c>
      <c r="I4" s="275">
        <f t="shared" si="0"/>
        <v>510841</v>
      </c>
      <c r="J4" s="275">
        <f t="shared" si="0"/>
        <v>557742.39</v>
      </c>
    </row>
    <row r="5" spans="1:16" s="97" customFormat="1" ht="28.15" customHeight="1" x14ac:dyDescent="0.25">
      <c r="A5" s="732" t="s">
        <v>8</v>
      </c>
      <c r="B5" s="732"/>
      <c r="C5" s="732"/>
      <c r="D5" s="732"/>
      <c r="E5" s="732"/>
      <c r="F5" s="276" t="e">
        <f>SUM('RAČUN PRIHODA I RASHODA'!#REF!)</f>
        <v>#REF!</v>
      </c>
      <c r="G5" s="276" t="e">
        <f>SUM('RAČUN PRIHODA I RASHODA'!#REF!)</f>
        <v>#REF!</v>
      </c>
      <c r="H5" s="276">
        <v>27947.32</v>
      </c>
      <c r="I5" s="276">
        <f>483024.25-183.25+28000</f>
        <v>510841</v>
      </c>
      <c r="J5" s="276">
        <f>+'RAČUN PRIHODA I RASHODA'!G38</f>
        <v>557742.39</v>
      </c>
    </row>
    <row r="6" spans="1:16" ht="28.15" customHeight="1" x14ac:dyDescent="0.25">
      <c r="A6" s="733" t="s">
        <v>9</v>
      </c>
      <c r="B6" s="733"/>
      <c r="C6" s="733"/>
      <c r="D6" s="733"/>
      <c r="E6" s="733"/>
      <c r="F6" s="277" t="e">
        <f>SUM('RAČUN PRIHODA I RASHODA'!#REF!)</f>
        <v>#REF!</v>
      </c>
      <c r="G6" s="277" t="e">
        <f>SUM('RAČUN PRIHODA I RASHODA'!#REF!)</f>
        <v>#REF!</v>
      </c>
      <c r="H6" s="278"/>
      <c r="I6" s="277"/>
      <c r="J6" s="277"/>
      <c r="L6" s="97"/>
    </row>
    <row r="7" spans="1:16" s="97" customFormat="1" ht="28.15" customHeight="1" x14ac:dyDescent="0.25">
      <c r="A7" s="735" t="s">
        <v>10</v>
      </c>
      <c r="B7" s="735"/>
      <c r="C7" s="735"/>
      <c r="D7" s="735"/>
      <c r="E7" s="735"/>
      <c r="F7" s="279" t="e">
        <f t="shared" ref="F7:G7" si="1">SUM(F8:F9)</f>
        <v>#REF!</v>
      </c>
      <c r="G7" s="279" t="e">
        <f t="shared" si="1"/>
        <v>#REF!</v>
      </c>
      <c r="H7" s="279">
        <f>SUM(H8:H9)</f>
        <v>27764.07</v>
      </c>
      <c r="I7" s="279">
        <f>SUM(I8:I9)</f>
        <v>510841</v>
      </c>
      <c r="J7" s="279">
        <f>SUM(J8:J9)</f>
        <v>487090.05000000005</v>
      </c>
    </row>
    <row r="8" spans="1:16" s="97" customFormat="1" ht="28.15" customHeight="1" x14ac:dyDescent="0.25">
      <c r="A8" s="732" t="s">
        <v>11</v>
      </c>
      <c r="B8" s="732"/>
      <c r="C8" s="732"/>
      <c r="D8" s="732"/>
      <c r="E8" s="732"/>
      <c r="F8" s="276" t="e">
        <f>SUM('RAČUN PRIHODA I RASHODA'!#REF!)</f>
        <v>#REF!</v>
      </c>
      <c r="G8" s="276" t="e">
        <f>SUM('RAČUN PRIHODA I RASHODA'!#REF!)</f>
        <v>#REF!</v>
      </c>
      <c r="H8" s="276">
        <v>27764.07</v>
      </c>
      <c r="I8" s="276">
        <v>482841</v>
      </c>
      <c r="J8" s="276">
        <f>+'RAČUN PRIHODA I RASHODA'!G55-'RAČUN PRIHODA I RASHODA'!G92-'RAČUN PRIHODA I RASHODA'!G141</f>
        <v>465422.36000000004</v>
      </c>
    </row>
    <row r="9" spans="1:16" s="97" customFormat="1" ht="28.15" customHeight="1" x14ac:dyDescent="0.25">
      <c r="A9" s="736" t="s">
        <v>12</v>
      </c>
      <c r="B9" s="736"/>
      <c r="C9" s="736"/>
      <c r="D9" s="736"/>
      <c r="E9" s="736"/>
      <c r="F9" s="280" t="e">
        <f>SUM('RAČUN PRIHODA I RASHODA'!#REF!)</f>
        <v>#REF!</v>
      </c>
      <c r="G9" s="280" t="e">
        <f>SUM('RAČUN PRIHODA I RASHODA'!#REF!)</f>
        <v>#REF!</v>
      </c>
      <c r="H9" s="280"/>
      <c r="I9" s="280">
        <v>28000</v>
      </c>
      <c r="J9" s="280">
        <f>+'RAČUN PRIHODA I RASHODA'!G141+'RAČUN PRIHODA I RASHODA'!G92</f>
        <v>21667.690000000002</v>
      </c>
    </row>
    <row r="10" spans="1:16" s="97" customFormat="1" ht="28.15" customHeight="1" x14ac:dyDescent="0.25">
      <c r="A10" s="737" t="s">
        <v>13</v>
      </c>
      <c r="B10" s="737"/>
      <c r="C10" s="737"/>
      <c r="D10" s="737"/>
      <c r="E10" s="737"/>
      <c r="F10" s="281" t="e">
        <f>SUM(F4-F7)</f>
        <v>#REF!</v>
      </c>
      <c r="G10" s="281" t="e">
        <f>SUM(G4-G7)</f>
        <v>#REF!</v>
      </c>
      <c r="H10" s="281">
        <f>SUM(H4-H7)</f>
        <v>183.25</v>
      </c>
      <c r="I10" s="281">
        <f>SUM(I4-I7)</f>
        <v>0</v>
      </c>
      <c r="J10" s="281">
        <f>SUM(J4-J7)</f>
        <v>70652.339999999967</v>
      </c>
    </row>
    <row r="11" spans="1:16" x14ac:dyDescent="0.25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4"/>
      <c r="L11" s="4"/>
      <c r="M11" s="4"/>
      <c r="N11" s="4"/>
      <c r="O11" s="4"/>
      <c r="P11" s="6"/>
    </row>
    <row r="12" spans="1:16" ht="21.75" customHeight="1" x14ac:dyDescent="0.25">
      <c r="A12" s="734" t="s">
        <v>14</v>
      </c>
      <c r="B12" s="734"/>
      <c r="C12" s="734"/>
      <c r="D12" s="734"/>
      <c r="E12" s="734"/>
      <c r="F12" s="734"/>
      <c r="G12" s="734"/>
      <c r="H12" s="734"/>
      <c r="I12" s="734"/>
      <c r="J12" s="734"/>
      <c r="K12" s="4"/>
      <c r="L12" s="4"/>
      <c r="M12" s="4"/>
      <c r="N12" s="4"/>
      <c r="O12" s="4"/>
      <c r="P12" s="6"/>
    </row>
    <row r="13" spans="1:16" ht="47.25" x14ac:dyDescent="0.25">
      <c r="A13" s="718" t="s">
        <v>15</v>
      </c>
      <c r="B13" s="719"/>
      <c r="C13" s="719"/>
      <c r="D13" s="719"/>
      <c r="E13" s="719"/>
      <c r="F13" s="274" t="s">
        <v>2</v>
      </c>
      <c r="G13" s="274" t="s">
        <v>3</v>
      </c>
      <c r="H13" s="274" t="s">
        <v>4</v>
      </c>
      <c r="I13" s="274" t="s">
        <v>5</v>
      </c>
      <c r="J13" s="274" t="s">
        <v>6</v>
      </c>
    </row>
    <row r="14" spans="1:16" ht="25.9" customHeight="1" x14ac:dyDescent="0.25">
      <c r="A14" s="720" t="s">
        <v>16</v>
      </c>
      <c r="B14" s="721"/>
      <c r="C14" s="721"/>
      <c r="D14" s="721"/>
      <c r="E14" s="721"/>
      <c r="F14" s="283">
        <v>0</v>
      </c>
      <c r="G14" s="283">
        <v>0</v>
      </c>
      <c r="H14" s="284"/>
      <c r="I14" s="283">
        <v>0</v>
      </c>
      <c r="J14" s="285">
        <v>0</v>
      </c>
    </row>
    <row r="15" spans="1:16" ht="25.9" customHeight="1" x14ac:dyDescent="0.25">
      <c r="A15" s="720" t="s">
        <v>17</v>
      </c>
      <c r="B15" s="721"/>
      <c r="C15" s="721"/>
      <c r="D15" s="721"/>
      <c r="E15" s="721"/>
      <c r="F15" s="283">
        <v>0</v>
      </c>
      <c r="G15" s="283">
        <v>0</v>
      </c>
      <c r="H15" s="283"/>
      <c r="I15" s="284">
        <v>0</v>
      </c>
      <c r="J15" s="286">
        <v>0</v>
      </c>
    </row>
    <row r="16" spans="1:16" s="8" customFormat="1" ht="25.9" customHeight="1" x14ac:dyDescent="0.25">
      <c r="A16" s="738" t="s">
        <v>18</v>
      </c>
      <c r="B16" s="739"/>
      <c r="C16" s="739"/>
      <c r="D16" s="739"/>
      <c r="E16" s="739"/>
      <c r="F16" s="287">
        <f t="shared" ref="F16:G16" si="2">SUM(F14-F15)</f>
        <v>0</v>
      </c>
      <c r="G16" s="287">
        <f t="shared" si="2"/>
        <v>0</v>
      </c>
      <c r="H16" s="287">
        <f>SUM(H14-H15)</f>
        <v>0</v>
      </c>
      <c r="I16" s="287">
        <f t="shared" ref="I16:J16" si="3">SUM(I14-I15)</f>
        <v>0</v>
      </c>
      <c r="J16" s="287">
        <f t="shared" si="3"/>
        <v>0</v>
      </c>
      <c r="N16" s="9"/>
    </row>
    <row r="17" spans="1:16" s="8" customFormat="1" ht="21.75" customHeight="1" x14ac:dyDescent="0.25">
      <c r="A17" s="288"/>
      <c r="B17" s="288"/>
      <c r="C17" s="288"/>
      <c r="D17" s="288"/>
      <c r="E17" s="288"/>
      <c r="F17" s="288"/>
      <c r="G17" s="288"/>
      <c r="H17" s="289"/>
      <c r="I17" s="289"/>
      <c r="J17" s="289"/>
    </row>
    <row r="18" spans="1:16" ht="21.75" customHeight="1" x14ac:dyDescent="0.25">
      <c r="A18" s="734" t="s">
        <v>19</v>
      </c>
      <c r="B18" s="734"/>
      <c r="C18" s="734"/>
      <c r="D18" s="734"/>
      <c r="E18" s="734"/>
      <c r="F18" s="734"/>
      <c r="G18" s="734"/>
      <c r="H18" s="734"/>
      <c r="I18" s="734"/>
      <c r="J18" s="734"/>
      <c r="N18" s="6"/>
      <c r="O18" s="6"/>
      <c r="P18" s="6"/>
    </row>
    <row r="19" spans="1:16" ht="47.25" x14ac:dyDescent="0.25">
      <c r="A19" s="718" t="s">
        <v>20</v>
      </c>
      <c r="B19" s="719"/>
      <c r="C19" s="719"/>
      <c r="D19" s="719"/>
      <c r="E19" s="719"/>
      <c r="F19" s="274" t="s">
        <v>2</v>
      </c>
      <c r="G19" s="274" t="s">
        <v>3</v>
      </c>
      <c r="H19" s="274" t="s">
        <v>4</v>
      </c>
      <c r="I19" s="274" t="s">
        <v>5</v>
      </c>
      <c r="J19" s="274" t="s">
        <v>6</v>
      </c>
      <c r="M19" s="6"/>
      <c r="N19" s="6"/>
      <c r="O19" s="6"/>
      <c r="P19" s="6"/>
    </row>
    <row r="20" spans="1:16" s="97" customFormat="1" ht="36" customHeight="1" x14ac:dyDescent="0.25">
      <c r="A20" s="722" t="s">
        <v>21</v>
      </c>
      <c r="B20" s="723"/>
      <c r="C20" s="723"/>
      <c r="D20" s="723"/>
      <c r="E20" s="724"/>
      <c r="F20" s="290">
        <v>130100</v>
      </c>
      <c r="G20" s="290">
        <v>87100</v>
      </c>
      <c r="H20" s="290">
        <f>H10</f>
        <v>183.25</v>
      </c>
      <c r="I20" s="290">
        <v>0</v>
      </c>
      <c r="J20" s="291">
        <f>J10</f>
        <v>70652.339999999967</v>
      </c>
    </row>
    <row r="21" spans="1:16" s="98" customFormat="1" ht="36" customHeight="1" x14ac:dyDescent="0.25">
      <c r="A21" s="725" t="s">
        <v>22</v>
      </c>
      <c r="B21" s="726"/>
      <c r="C21" s="726"/>
      <c r="D21" s="726"/>
      <c r="E21" s="727"/>
      <c r="F21" s="281" t="e">
        <f>SUM('RAČUN PRIHODA I RASHODA'!#REF!-'RAČUN PRIHODA I RASHODA'!#REF!)</f>
        <v>#REF!</v>
      </c>
      <c r="G21" s="281" t="e">
        <f>SUM('RAČUN PRIHODA I RASHODA'!#REF!-'RAČUN PRIHODA I RASHODA'!#REF!)</f>
        <v>#REF!</v>
      </c>
      <c r="H21" s="281">
        <v>0</v>
      </c>
      <c r="I21" s="281">
        <v>0</v>
      </c>
      <c r="J21" s="281"/>
    </row>
    <row r="22" spans="1:16" ht="21.75" customHeight="1" x14ac:dyDescent="0.25">
      <c r="A22" s="292"/>
      <c r="B22" s="293"/>
      <c r="C22" s="294"/>
      <c r="D22" s="295"/>
      <c r="E22" s="293"/>
      <c r="F22" s="293"/>
      <c r="G22" s="293"/>
      <c r="H22" s="296"/>
      <c r="I22" s="296"/>
      <c r="J22" s="296"/>
      <c r="M22" s="6"/>
    </row>
    <row r="23" spans="1:16" s="97" customFormat="1" ht="30" customHeight="1" x14ac:dyDescent="0.25">
      <c r="A23" s="717" t="s">
        <v>23</v>
      </c>
      <c r="B23" s="717"/>
      <c r="C23" s="717"/>
      <c r="D23" s="717"/>
      <c r="E23" s="717"/>
      <c r="F23" s="297" t="e">
        <f t="shared" ref="F23:G23" si="4">SUM(F10,F16,F21)</f>
        <v>#REF!</v>
      </c>
      <c r="G23" s="297" t="e">
        <f t="shared" si="4"/>
        <v>#REF!</v>
      </c>
      <c r="H23" s="297">
        <v>0</v>
      </c>
      <c r="I23" s="297">
        <f t="shared" ref="I23" si="5">SUM(I10,I16,I21)</f>
        <v>0</v>
      </c>
      <c r="J23" s="297">
        <v>0</v>
      </c>
    </row>
    <row r="25" spans="1:16" x14ac:dyDescent="0.25">
      <c r="F25" s="7"/>
      <c r="G25" s="6"/>
    </row>
  </sheetData>
  <mergeCells count="20">
    <mergeCell ref="A6:E6"/>
    <mergeCell ref="A12:J12"/>
    <mergeCell ref="A18:J18"/>
    <mergeCell ref="A7:E7"/>
    <mergeCell ref="A8:E8"/>
    <mergeCell ref="A9:E9"/>
    <mergeCell ref="A10:E10"/>
    <mergeCell ref="A16:E16"/>
    <mergeCell ref="A1:J1"/>
    <mergeCell ref="A2:J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2"/>
  <sheetViews>
    <sheetView tabSelected="1" topLeftCell="A64" zoomScaleNormal="100" workbookViewId="0">
      <selection activeCell="D9" sqref="D9"/>
    </sheetView>
  </sheetViews>
  <sheetFormatPr defaultColWidth="9.140625" defaultRowHeight="15" x14ac:dyDescent="0.2"/>
  <cols>
    <col min="1" max="1" width="3.42578125" style="52" customWidth="1"/>
    <col min="2" max="2" width="5.42578125" style="52" customWidth="1"/>
    <col min="3" max="3" width="3.7109375" style="52" customWidth="1"/>
    <col min="4" max="4" width="20" style="52" customWidth="1"/>
    <col min="5" max="5" width="12.5703125" style="143" customWidth="1"/>
    <col min="6" max="6" width="11.28515625" style="91" customWidth="1"/>
    <col min="7" max="7" width="16.5703125" style="91" customWidth="1"/>
    <col min="8" max="8" width="8.140625" style="91" customWidth="1"/>
    <col min="9" max="9" width="8.28515625" style="91" customWidth="1"/>
    <col min="10" max="14" width="15.140625" style="52" customWidth="1"/>
    <col min="15" max="15" width="16.7109375" style="52" hidden="1" customWidth="1"/>
    <col min="16" max="16" width="16.42578125" style="52" hidden="1" customWidth="1"/>
    <col min="17" max="17" width="12.5703125" style="52" hidden="1" customWidth="1"/>
    <col min="18" max="20" width="10.7109375" style="52" bestFit="1" customWidth="1"/>
    <col min="21" max="21" width="11.85546875" style="52" bestFit="1" customWidth="1"/>
    <col min="22" max="22" width="15.42578125" style="52" customWidth="1"/>
    <col min="23" max="23" width="9.140625" style="52" customWidth="1"/>
    <col min="24" max="16384" width="9.140625" style="52"/>
  </cols>
  <sheetData>
    <row r="1" spans="1:17" ht="31.5" customHeight="1" x14ac:dyDescent="0.2">
      <c r="A1" s="728" t="s">
        <v>236</v>
      </c>
      <c r="B1" s="728"/>
      <c r="C1" s="728"/>
      <c r="D1" s="728"/>
      <c r="E1" s="728"/>
      <c r="F1" s="728"/>
      <c r="G1" s="728"/>
      <c r="H1" s="728"/>
      <c r="I1" s="728"/>
      <c r="J1" s="67"/>
    </row>
    <row r="2" spans="1:17" ht="15.75" customHeight="1" x14ac:dyDescent="0.2">
      <c r="A2" s="750" t="s">
        <v>24</v>
      </c>
      <c r="B2" s="751"/>
      <c r="C2" s="751"/>
      <c r="D2" s="751"/>
      <c r="E2" s="751"/>
      <c r="F2" s="751"/>
      <c r="G2" s="751"/>
      <c r="H2" s="751"/>
      <c r="I2" s="751"/>
    </row>
    <row r="3" spans="1:17" s="53" customFormat="1" ht="105" x14ac:dyDescent="0.2">
      <c r="A3" s="576" t="s">
        <v>25</v>
      </c>
      <c r="B3" s="576" t="s">
        <v>26</v>
      </c>
      <c r="C3" s="576" t="s">
        <v>27</v>
      </c>
      <c r="D3" s="577" t="s">
        <v>28</v>
      </c>
      <c r="E3" s="578" t="s">
        <v>4</v>
      </c>
      <c r="F3" s="579" t="s">
        <v>5</v>
      </c>
      <c r="G3" s="579" t="s">
        <v>6</v>
      </c>
      <c r="H3" s="579" t="s">
        <v>29</v>
      </c>
      <c r="I3" s="579" t="s">
        <v>29</v>
      </c>
      <c r="J3" s="52"/>
      <c r="K3" s="52"/>
      <c r="L3" s="52"/>
      <c r="M3" s="52"/>
      <c r="N3" s="52"/>
      <c r="O3" s="52"/>
      <c r="P3" s="52"/>
      <c r="Q3" s="52"/>
    </row>
    <row r="4" spans="1:17" s="53" customFormat="1" ht="22.5" customHeight="1" x14ac:dyDescent="0.2">
      <c r="A4" s="749">
        <v>1</v>
      </c>
      <c r="B4" s="749"/>
      <c r="C4" s="749"/>
      <c r="D4" s="749"/>
      <c r="E4" s="273">
        <v>2</v>
      </c>
      <c r="F4" s="580">
        <v>3</v>
      </c>
      <c r="G4" s="580">
        <v>4</v>
      </c>
      <c r="H4" s="134" t="s">
        <v>30</v>
      </c>
      <c r="I4" s="581" t="s">
        <v>31</v>
      </c>
      <c r="J4" s="52"/>
      <c r="K4" s="52"/>
      <c r="L4" s="52"/>
      <c r="M4" s="52"/>
      <c r="N4" s="52"/>
      <c r="O4" s="52"/>
      <c r="P4" s="52"/>
      <c r="Q4" s="52"/>
    </row>
    <row r="5" spans="1:17" s="55" customFormat="1" x14ac:dyDescent="0.2">
      <c r="A5" s="576">
        <v>6</v>
      </c>
      <c r="B5" s="582"/>
      <c r="C5" s="583"/>
      <c r="D5" s="584" t="s">
        <v>32</v>
      </c>
      <c r="E5" s="585">
        <f>SUM(E12,E17,E21,E29,E37)</f>
        <v>27947.32</v>
      </c>
      <c r="F5" s="585">
        <f>SUM(F12,F17,F21,F29,F32,F37)</f>
        <v>510841</v>
      </c>
      <c r="G5" s="585">
        <f>SUM(G12,G17,G21,G29,G37)</f>
        <v>557742.39</v>
      </c>
      <c r="H5" s="586">
        <f>SUM(G5/E5*100)</f>
        <v>1995.6918588258195</v>
      </c>
      <c r="I5" s="586">
        <f>SUM(G5/F5*100)</f>
        <v>109.18121098345669</v>
      </c>
      <c r="J5" s="54"/>
      <c r="K5" s="54"/>
      <c r="L5" s="54"/>
      <c r="M5" s="54"/>
      <c r="N5" s="54"/>
      <c r="O5" s="54"/>
      <c r="P5" s="54"/>
      <c r="Q5" s="54"/>
    </row>
    <row r="6" spans="1:17" s="53" customFormat="1" ht="60" x14ac:dyDescent="0.2">
      <c r="A6" s="587"/>
      <c r="B6" s="588">
        <v>63</v>
      </c>
      <c r="C6" s="589"/>
      <c r="D6" s="590" t="s">
        <v>33</v>
      </c>
      <c r="E6" s="591">
        <f>SUM(E7,E9)</f>
        <v>0</v>
      </c>
      <c r="F6" s="591">
        <v>0</v>
      </c>
      <c r="G6" s="591">
        <f t="shared" ref="G6" si="0">SUM(G7,G9)</f>
        <v>0</v>
      </c>
      <c r="H6" s="586" t="e">
        <f t="shared" ref="H6:I38" si="1">SUM(G6/E6*100)</f>
        <v>#DIV/0!</v>
      </c>
      <c r="I6" s="586" t="e">
        <f t="shared" ref="I6:I38" si="2">SUM(G6/F6*100)</f>
        <v>#DIV/0!</v>
      </c>
      <c r="J6" s="52"/>
      <c r="K6" s="52"/>
      <c r="L6" s="52"/>
      <c r="M6" s="52"/>
      <c r="N6" s="52"/>
      <c r="O6" s="52"/>
      <c r="P6" s="52"/>
      <c r="Q6" s="52"/>
    </row>
    <row r="7" spans="1:17" s="55" customFormat="1" ht="45" x14ac:dyDescent="0.2">
      <c r="A7" s="587"/>
      <c r="B7" s="588" t="s">
        <v>34</v>
      </c>
      <c r="C7" s="589"/>
      <c r="D7" s="590" t="s">
        <v>35</v>
      </c>
      <c r="E7" s="591">
        <f>SUM(E8)</f>
        <v>0</v>
      </c>
      <c r="F7" s="591"/>
      <c r="G7" s="591">
        <f t="shared" ref="G7" si="3">SUM(G8)</f>
        <v>0</v>
      </c>
      <c r="H7" s="586" t="e">
        <f t="shared" si="1"/>
        <v>#DIV/0!</v>
      </c>
      <c r="I7" s="586"/>
      <c r="J7" s="54"/>
      <c r="K7" s="54"/>
      <c r="L7" s="54"/>
      <c r="M7" s="54"/>
      <c r="N7" s="54"/>
      <c r="O7" s="54"/>
      <c r="P7" s="54"/>
      <c r="Q7" s="54"/>
    </row>
    <row r="8" spans="1:17" s="53" customFormat="1" ht="45" x14ac:dyDescent="0.2">
      <c r="A8" s="592"/>
      <c r="B8" s="593" t="s">
        <v>36</v>
      </c>
      <c r="C8" s="594"/>
      <c r="D8" s="595" t="s">
        <v>37</v>
      </c>
      <c r="E8" s="596">
        <v>0</v>
      </c>
      <c r="F8" s="596"/>
      <c r="G8" s="596">
        <v>0</v>
      </c>
      <c r="H8" s="586" t="e">
        <f t="shared" si="1"/>
        <v>#DIV/0!</v>
      </c>
      <c r="I8" s="586"/>
      <c r="J8" s="52"/>
      <c r="K8" s="52"/>
      <c r="L8" s="54"/>
      <c r="M8" s="52"/>
      <c r="N8" s="52"/>
      <c r="O8" s="52"/>
      <c r="P8" s="52"/>
      <c r="Q8" s="52"/>
    </row>
    <row r="9" spans="1:17" s="53" customFormat="1" ht="75" x14ac:dyDescent="0.2">
      <c r="A9" s="592"/>
      <c r="B9" s="588" t="s">
        <v>38</v>
      </c>
      <c r="C9" s="597"/>
      <c r="D9" s="590" t="s">
        <v>39</v>
      </c>
      <c r="E9" s="591">
        <f>SUM(E10:E11)</f>
        <v>0</v>
      </c>
      <c r="F9" s="591"/>
      <c r="G9" s="591">
        <f>SUM(G10:G11)</f>
        <v>0</v>
      </c>
      <c r="H9" s="586" t="e">
        <f t="shared" si="1"/>
        <v>#DIV/0!</v>
      </c>
      <c r="I9" s="586"/>
      <c r="J9" s="52"/>
      <c r="K9" s="52"/>
      <c r="L9" s="54"/>
      <c r="M9" s="52"/>
      <c r="N9" s="52"/>
      <c r="O9" s="52"/>
      <c r="P9" s="52"/>
      <c r="Q9" s="52"/>
    </row>
    <row r="10" spans="1:17" s="53" customFormat="1" ht="75" x14ac:dyDescent="0.2">
      <c r="A10" s="592"/>
      <c r="B10" s="588" t="s">
        <v>40</v>
      </c>
      <c r="C10" s="597"/>
      <c r="D10" s="598" t="s">
        <v>41</v>
      </c>
      <c r="E10" s="596"/>
      <c r="F10" s="591"/>
      <c r="G10" s="591">
        <v>0</v>
      </c>
      <c r="H10" s="586"/>
      <c r="I10" s="586"/>
      <c r="J10" s="52"/>
      <c r="K10" s="52"/>
      <c r="L10" s="54"/>
      <c r="M10" s="52"/>
      <c r="N10" s="52"/>
      <c r="O10" s="52"/>
      <c r="P10" s="52"/>
      <c r="Q10" s="52"/>
    </row>
    <row r="11" spans="1:17" s="55" customFormat="1" ht="75" x14ac:dyDescent="0.2">
      <c r="A11" s="592"/>
      <c r="B11" s="593" t="s">
        <v>42</v>
      </c>
      <c r="C11" s="594"/>
      <c r="D11" s="595" t="s">
        <v>43</v>
      </c>
      <c r="E11" s="596"/>
      <c r="F11" s="596"/>
      <c r="G11" s="596"/>
      <c r="H11" s="586" t="e">
        <f t="shared" si="1"/>
        <v>#DIV/0!</v>
      </c>
      <c r="I11" s="586"/>
      <c r="J11" s="54"/>
      <c r="K11" s="54"/>
      <c r="M11" s="54"/>
      <c r="N11" s="54"/>
      <c r="O11" s="54"/>
      <c r="P11" s="54"/>
      <c r="Q11" s="54"/>
    </row>
    <row r="12" spans="1:17" s="55" customFormat="1" x14ac:dyDescent="0.2">
      <c r="A12" s="587"/>
      <c r="B12" s="599"/>
      <c r="C12" s="600">
        <v>53</v>
      </c>
      <c r="D12" s="601" t="s">
        <v>44</v>
      </c>
      <c r="E12" s="602">
        <f>SUM(E6)</f>
        <v>0</v>
      </c>
      <c r="F12" s="602">
        <f>SUM(F6)</f>
        <v>0</v>
      </c>
      <c r="G12" s="602">
        <f>SUM(G6)</f>
        <v>0</v>
      </c>
      <c r="H12" s="603" t="e">
        <f t="shared" si="1"/>
        <v>#DIV/0!</v>
      </c>
      <c r="I12" s="603" t="e">
        <f t="shared" si="2"/>
        <v>#DIV/0!</v>
      </c>
      <c r="J12" s="54"/>
      <c r="K12" s="54"/>
      <c r="L12" s="54"/>
      <c r="M12" s="54"/>
      <c r="N12" s="54"/>
      <c r="O12" s="54"/>
      <c r="P12" s="54"/>
      <c r="Q12" s="54"/>
    </row>
    <row r="13" spans="1:17" s="511" customFormat="1" ht="60" x14ac:dyDescent="0.2">
      <c r="A13" s="587"/>
      <c r="B13" s="604">
        <v>63</v>
      </c>
      <c r="C13" s="600"/>
      <c r="D13" s="605" t="s">
        <v>33</v>
      </c>
      <c r="E13" s="606">
        <f>SUM(E14)</f>
        <v>0</v>
      </c>
      <c r="F13" s="606">
        <v>0</v>
      </c>
      <c r="G13" s="606">
        <f>SUM(G14)</f>
        <v>5000</v>
      </c>
      <c r="H13" s="586" t="e">
        <f t="shared" si="1"/>
        <v>#DIV/0!</v>
      </c>
      <c r="I13" s="586" t="e">
        <f t="shared" si="1"/>
        <v>#DIV/0!</v>
      </c>
      <c r="J13" s="510"/>
      <c r="K13" s="510"/>
      <c r="L13" s="510"/>
      <c r="M13" s="510"/>
      <c r="N13" s="510"/>
      <c r="O13" s="510"/>
      <c r="P13" s="510"/>
      <c r="Q13" s="510"/>
    </row>
    <row r="14" spans="1:17" s="511" customFormat="1" ht="75" x14ac:dyDescent="0.2">
      <c r="A14" s="587"/>
      <c r="B14" s="604">
        <v>636</v>
      </c>
      <c r="C14" s="600"/>
      <c r="D14" s="605" t="s">
        <v>39</v>
      </c>
      <c r="E14" s="606">
        <f>SUM(E15:E16)</f>
        <v>0</v>
      </c>
      <c r="F14" s="606"/>
      <c r="G14" s="606">
        <f>SUM(G15:G16)</f>
        <v>5000</v>
      </c>
      <c r="H14" s="586" t="e">
        <f t="shared" si="1"/>
        <v>#DIV/0!</v>
      </c>
      <c r="I14" s="586" t="e">
        <f t="shared" si="1"/>
        <v>#DIV/0!</v>
      </c>
      <c r="J14" s="510"/>
      <c r="K14" s="510"/>
      <c r="L14" s="510"/>
      <c r="M14" s="510"/>
      <c r="N14" s="510"/>
      <c r="O14" s="510"/>
      <c r="P14" s="510"/>
      <c r="Q14" s="510"/>
    </row>
    <row r="15" spans="1:17" s="511" customFormat="1" ht="75" x14ac:dyDescent="0.2">
      <c r="A15" s="587"/>
      <c r="B15" s="604">
        <v>6361</v>
      </c>
      <c r="C15" s="600"/>
      <c r="D15" s="595" t="s">
        <v>43</v>
      </c>
      <c r="E15" s="606"/>
      <c r="F15" s="606"/>
      <c r="G15" s="606">
        <v>5000</v>
      </c>
      <c r="H15" s="603"/>
      <c r="I15" s="603"/>
      <c r="J15" s="510"/>
      <c r="K15" s="510"/>
      <c r="L15" s="510"/>
      <c r="M15" s="510"/>
      <c r="N15" s="510"/>
      <c r="O15" s="510"/>
      <c r="P15" s="510"/>
      <c r="Q15" s="510"/>
    </row>
    <row r="16" spans="1:17" s="511" customFormat="1" ht="75" x14ac:dyDescent="0.2">
      <c r="A16" s="587"/>
      <c r="B16" s="604">
        <v>6362</v>
      </c>
      <c r="C16" s="600"/>
      <c r="D16" s="598" t="s">
        <v>41</v>
      </c>
      <c r="E16" s="606"/>
      <c r="F16" s="606"/>
      <c r="G16" s="606"/>
      <c r="H16" s="603"/>
      <c r="I16" s="603"/>
      <c r="J16" s="510"/>
      <c r="K16" s="510"/>
      <c r="L16" s="510"/>
      <c r="M16" s="510"/>
      <c r="N16" s="510"/>
      <c r="O16" s="510"/>
      <c r="P16" s="510"/>
      <c r="Q16" s="510"/>
    </row>
    <row r="17" spans="1:17" s="511" customFormat="1" ht="45" x14ac:dyDescent="0.2">
      <c r="A17" s="587"/>
      <c r="B17" s="599"/>
      <c r="C17" s="600">
        <v>54</v>
      </c>
      <c r="D17" s="601" t="s">
        <v>45</v>
      </c>
      <c r="E17" s="602">
        <f>SUM(E13)</f>
        <v>0</v>
      </c>
      <c r="F17" s="602">
        <f>SUM(F13)</f>
        <v>0</v>
      </c>
      <c r="G17" s="602">
        <f>SUM(G13)</f>
        <v>5000</v>
      </c>
      <c r="H17" s="603" t="e">
        <f>SUM(G17/E17)*100</f>
        <v>#DIV/0!</v>
      </c>
      <c r="I17" s="603" t="e">
        <f>SUM(H17/F17)*100</f>
        <v>#DIV/0!</v>
      </c>
      <c r="J17" s="510"/>
      <c r="K17" s="510"/>
      <c r="L17" s="510"/>
      <c r="M17" s="510"/>
      <c r="N17" s="510"/>
      <c r="O17" s="510"/>
      <c r="P17" s="510"/>
      <c r="Q17" s="510"/>
    </row>
    <row r="18" spans="1:17" s="53" customFormat="1" ht="75" x14ac:dyDescent="0.2">
      <c r="A18" s="587"/>
      <c r="B18" s="607">
        <v>65</v>
      </c>
      <c r="C18" s="608"/>
      <c r="D18" s="609" t="s">
        <v>46</v>
      </c>
      <c r="E18" s="591">
        <f>SUM(E19)</f>
        <v>0</v>
      </c>
      <c r="F18" s="591"/>
      <c r="G18" s="591">
        <f t="shared" ref="G18" si="4">SUM(G19)</f>
        <v>0</v>
      </c>
      <c r="H18" s="586" t="e">
        <f t="shared" si="1"/>
        <v>#DIV/0!</v>
      </c>
      <c r="I18" s="586" t="e">
        <f t="shared" si="2"/>
        <v>#DIV/0!</v>
      </c>
      <c r="J18" s="52"/>
      <c r="K18" s="52"/>
      <c r="L18" s="52"/>
      <c r="M18" s="52"/>
      <c r="N18" s="52"/>
      <c r="O18" s="52"/>
      <c r="P18" s="52"/>
      <c r="Q18" s="52"/>
    </row>
    <row r="19" spans="1:17" s="53" customFormat="1" ht="30" x14ac:dyDescent="0.2">
      <c r="A19" s="587"/>
      <c r="B19" s="607">
        <v>652</v>
      </c>
      <c r="C19" s="608"/>
      <c r="D19" s="609" t="s">
        <v>47</v>
      </c>
      <c r="E19" s="591">
        <f>SUM(E20)</f>
        <v>0</v>
      </c>
      <c r="F19" s="591"/>
      <c r="G19" s="591">
        <f t="shared" ref="G19" si="5">SUM(G20)</f>
        <v>0</v>
      </c>
      <c r="H19" s="586" t="e">
        <f t="shared" si="1"/>
        <v>#DIV/0!</v>
      </c>
      <c r="I19" s="586"/>
      <c r="J19" s="52"/>
      <c r="K19" s="52"/>
      <c r="L19" s="52"/>
      <c r="M19" s="52"/>
      <c r="N19" s="52"/>
      <c r="O19" s="52"/>
      <c r="P19" s="52"/>
      <c r="Q19" s="52"/>
    </row>
    <row r="20" spans="1:17" s="55" customFormat="1" ht="30" x14ac:dyDescent="0.2">
      <c r="A20" s="592"/>
      <c r="B20" s="610">
        <v>6526</v>
      </c>
      <c r="C20" s="611"/>
      <c r="D20" s="612" t="s">
        <v>48</v>
      </c>
      <c r="E20" s="596"/>
      <c r="F20" s="596"/>
      <c r="G20" s="596"/>
      <c r="H20" s="586" t="e">
        <f t="shared" si="1"/>
        <v>#DIV/0!</v>
      </c>
      <c r="I20" s="586"/>
      <c r="J20" s="54"/>
      <c r="K20" s="54"/>
      <c r="L20" s="54"/>
      <c r="M20" s="54"/>
      <c r="N20" s="54"/>
      <c r="O20" s="54"/>
      <c r="P20" s="54"/>
      <c r="Q20" s="54"/>
    </row>
    <row r="21" spans="1:17" s="55" customFormat="1" ht="30" x14ac:dyDescent="0.2">
      <c r="A21" s="587"/>
      <c r="B21" s="599"/>
      <c r="C21" s="600">
        <v>43</v>
      </c>
      <c r="D21" s="601" t="s">
        <v>49</v>
      </c>
      <c r="E21" s="602">
        <f>SUM(E18)</f>
        <v>0</v>
      </c>
      <c r="F21" s="602">
        <f>F18</f>
        <v>0</v>
      </c>
      <c r="G21" s="602">
        <f>SUM(G18)</f>
        <v>0</v>
      </c>
      <c r="H21" s="613" t="e">
        <f t="shared" si="1"/>
        <v>#DIV/0!</v>
      </c>
      <c r="I21" s="613" t="e">
        <f t="shared" si="2"/>
        <v>#DIV/0!</v>
      </c>
      <c r="J21" s="54"/>
      <c r="K21" s="54"/>
      <c r="L21" s="54"/>
      <c r="M21" s="54"/>
      <c r="N21" s="54"/>
      <c r="O21" s="54"/>
      <c r="P21" s="54"/>
      <c r="Q21" s="54"/>
    </row>
    <row r="22" spans="1:17" s="53" customFormat="1" ht="60" x14ac:dyDescent="0.2">
      <c r="A22" s="587"/>
      <c r="B22" s="588">
        <v>66</v>
      </c>
      <c r="C22" s="589"/>
      <c r="D22" s="590" t="s">
        <v>50</v>
      </c>
      <c r="E22" s="585">
        <f>SUM(E23,)</f>
        <v>0</v>
      </c>
      <c r="F22" s="585">
        <v>257000</v>
      </c>
      <c r="G22" s="585">
        <f>SUM(G23,)</f>
        <v>316420.71000000002</v>
      </c>
      <c r="H22" s="586" t="e">
        <f t="shared" si="1"/>
        <v>#DIV/0!</v>
      </c>
      <c r="I22" s="586">
        <f>SUM(G22/F22*100)</f>
        <v>123.12089883268484</v>
      </c>
      <c r="J22" s="52"/>
      <c r="K22" s="52"/>
      <c r="L22" s="52"/>
      <c r="M22" s="52"/>
      <c r="N22" s="52"/>
      <c r="O22" s="52"/>
      <c r="P22" s="52"/>
      <c r="Q22" s="52"/>
    </row>
    <row r="23" spans="1:17" s="53" customFormat="1" ht="45" x14ac:dyDescent="0.2">
      <c r="A23" s="587"/>
      <c r="B23" s="588" t="s">
        <v>51</v>
      </c>
      <c r="C23" s="589"/>
      <c r="D23" s="590" t="s">
        <v>52</v>
      </c>
      <c r="E23" s="585">
        <f>SUM(E24)</f>
        <v>0</v>
      </c>
      <c r="F23" s="585"/>
      <c r="G23" s="585">
        <f t="shared" ref="G23" si="6">SUM(G24)</f>
        <v>316420.71000000002</v>
      </c>
      <c r="H23" s="586" t="e">
        <f t="shared" si="1"/>
        <v>#DIV/0!</v>
      </c>
      <c r="I23" s="586"/>
      <c r="J23" s="52"/>
      <c r="K23" s="52"/>
      <c r="L23" s="52"/>
      <c r="M23" s="52"/>
      <c r="N23" s="52"/>
      <c r="O23" s="52"/>
      <c r="P23" s="52"/>
      <c r="Q23" s="52"/>
    </row>
    <row r="24" spans="1:17" s="55" customFormat="1" ht="30" x14ac:dyDescent="0.2">
      <c r="A24" s="592"/>
      <c r="B24" s="593" t="s">
        <v>53</v>
      </c>
      <c r="C24" s="614"/>
      <c r="D24" s="595" t="s">
        <v>54</v>
      </c>
      <c r="E24" s="615"/>
      <c r="F24" s="615"/>
      <c r="G24" s="615">
        <v>316420.71000000002</v>
      </c>
      <c r="H24" s="586" t="e">
        <f t="shared" si="1"/>
        <v>#DIV/0!</v>
      </c>
      <c r="I24" s="586"/>
      <c r="J24" s="54"/>
      <c r="K24" s="54"/>
      <c r="L24" s="54"/>
      <c r="M24" s="54"/>
      <c r="N24" s="54"/>
      <c r="O24" s="54"/>
      <c r="P24" s="54"/>
      <c r="Q24" s="54"/>
    </row>
    <row r="25" spans="1:17" s="55" customFormat="1" x14ac:dyDescent="0.2">
      <c r="A25" s="592"/>
      <c r="B25" s="607">
        <v>64</v>
      </c>
      <c r="C25" s="614"/>
      <c r="D25" s="616" t="s">
        <v>55</v>
      </c>
      <c r="E25" s="585">
        <f>E26</f>
        <v>0</v>
      </c>
      <c r="F25" s="615">
        <v>0</v>
      </c>
      <c r="G25" s="585">
        <f>G26</f>
        <v>0</v>
      </c>
      <c r="H25" s="586" t="e">
        <f t="shared" si="1"/>
        <v>#DIV/0!</v>
      </c>
      <c r="I25" s="586" t="e">
        <f>SUM(G25/F25*100)</f>
        <v>#DIV/0!</v>
      </c>
      <c r="J25" s="54"/>
      <c r="K25" s="54"/>
      <c r="L25" s="54"/>
      <c r="M25" s="54"/>
      <c r="N25" s="54"/>
      <c r="O25" s="54"/>
      <c r="P25" s="54"/>
      <c r="Q25" s="54"/>
    </row>
    <row r="26" spans="1:17" s="55" customFormat="1" ht="30" x14ac:dyDescent="0.2">
      <c r="A26" s="592"/>
      <c r="B26" s="610">
        <v>641</v>
      </c>
      <c r="C26" s="614"/>
      <c r="D26" s="598" t="s">
        <v>56</v>
      </c>
      <c r="E26" s="615"/>
      <c r="F26" s="615"/>
      <c r="G26" s="615"/>
      <c r="H26" s="586"/>
      <c r="I26" s="586"/>
      <c r="J26" s="54"/>
      <c r="K26" s="54"/>
      <c r="L26" s="54"/>
      <c r="M26" s="54"/>
      <c r="N26" s="54"/>
      <c r="O26" s="54"/>
      <c r="P26" s="54"/>
      <c r="Q26" s="54"/>
    </row>
    <row r="27" spans="1:17" s="55" customFormat="1" ht="45" x14ac:dyDescent="0.2">
      <c r="A27" s="592"/>
      <c r="B27" s="610">
        <v>6413</v>
      </c>
      <c r="C27" s="614"/>
      <c r="D27" s="598" t="s">
        <v>57</v>
      </c>
      <c r="E27" s="615"/>
      <c r="F27" s="615"/>
      <c r="G27" s="615"/>
      <c r="H27" s="586"/>
      <c r="I27" s="586"/>
      <c r="J27" s="54"/>
      <c r="K27" s="54"/>
      <c r="L27" s="54"/>
      <c r="M27" s="54"/>
      <c r="N27" s="54"/>
      <c r="O27" s="54"/>
      <c r="P27" s="54"/>
      <c r="Q27" s="54"/>
    </row>
    <row r="28" spans="1:17" s="55" customFormat="1" x14ac:dyDescent="0.2">
      <c r="A28" s="592"/>
      <c r="B28" s="617">
        <v>683</v>
      </c>
      <c r="C28" s="614"/>
      <c r="D28" s="618" t="s">
        <v>58</v>
      </c>
      <c r="E28" s="615">
        <v>0</v>
      </c>
      <c r="F28" s="615"/>
      <c r="G28" s="619">
        <v>0</v>
      </c>
      <c r="H28" s="586"/>
      <c r="I28" s="586"/>
      <c r="J28" s="54"/>
      <c r="K28" s="54"/>
      <c r="L28" s="54"/>
      <c r="M28" s="54"/>
      <c r="N28" s="54"/>
      <c r="O28" s="54"/>
      <c r="P28" s="54"/>
      <c r="Q28" s="54"/>
    </row>
    <row r="29" spans="1:17" s="57" customFormat="1" x14ac:dyDescent="0.2">
      <c r="A29" s="65"/>
      <c r="B29" s="599"/>
      <c r="C29" s="600" t="s">
        <v>59</v>
      </c>
      <c r="D29" s="601" t="s">
        <v>60</v>
      </c>
      <c r="E29" s="602">
        <f>SUM(E22,E25)</f>
        <v>0</v>
      </c>
      <c r="F29" s="602">
        <f>F22</f>
        <v>257000</v>
      </c>
      <c r="G29" s="602">
        <f>SUM(G22,G25)</f>
        <v>316420.71000000002</v>
      </c>
      <c r="H29" s="603" t="e">
        <f t="shared" si="1"/>
        <v>#DIV/0!</v>
      </c>
      <c r="I29" s="603">
        <f t="shared" si="2"/>
        <v>123.12089883268484</v>
      </c>
      <c r="J29" s="56"/>
      <c r="K29" s="56"/>
      <c r="L29" s="56"/>
      <c r="M29" s="56"/>
      <c r="N29" s="56"/>
      <c r="O29" s="56"/>
      <c r="P29" s="56"/>
      <c r="Q29" s="56"/>
    </row>
    <row r="30" spans="1:17" s="66" customFormat="1" ht="90" x14ac:dyDescent="0.2">
      <c r="A30" s="39"/>
      <c r="B30" s="604">
        <v>663</v>
      </c>
      <c r="C30" s="620"/>
      <c r="D30" s="621" t="s">
        <v>61</v>
      </c>
      <c r="E30" s="622">
        <f>SUM(E31)</f>
        <v>0</v>
      </c>
      <c r="F30" s="622">
        <f>F31</f>
        <v>0</v>
      </c>
      <c r="G30" s="622">
        <f t="shared" ref="G30" si="7">SUM(G31)</f>
        <v>0</v>
      </c>
      <c r="H30" s="586" t="e">
        <f t="shared" si="1"/>
        <v>#DIV/0!</v>
      </c>
      <c r="I30" s="586"/>
      <c r="J30" s="52"/>
      <c r="K30" s="52"/>
      <c r="L30" s="52"/>
      <c r="M30" s="52"/>
      <c r="N30" s="52"/>
      <c r="O30" s="52"/>
      <c r="P30" s="52"/>
      <c r="Q30" s="52"/>
    </row>
    <row r="31" spans="1:17" s="54" customFormat="1" x14ac:dyDescent="0.2">
      <c r="A31" s="58"/>
      <c r="B31" s="593">
        <v>6631</v>
      </c>
      <c r="C31" s="611"/>
      <c r="D31" s="595" t="s">
        <v>62</v>
      </c>
      <c r="E31" s="596">
        <v>0</v>
      </c>
      <c r="F31" s="596">
        <v>0</v>
      </c>
      <c r="G31" s="596"/>
      <c r="H31" s="586" t="e">
        <f t="shared" si="1"/>
        <v>#DIV/0!</v>
      </c>
      <c r="I31" s="586"/>
    </row>
    <row r="32" spans="1:17" s="55" customFormat="1" ht="30.75" customHeight="1" x14ac:dyDescent="0.2">
      <c r="A32" s="587"/>
      <c r="B32" s="599"/>
      <c r="C32" s="600" t="s">
        <v>63</v>
      </c>
      <c r="D32" s="601" t="s">
        <v>64</v>
      </c>
      <c r="E32" s="602">
        <f>SUM(E31)</f>
        <v>0</v>
      </c>
      <c r="F32" s="602">
        <f>F30</f>
        <v>0</v>
      </c>
      <c r="G32" s="602">
        <f>G30</f>
        <v>0</v>
      </c>
      <c r="H32" s="603" t="e">
        <f t="shared" si="1"/>
        <v>#DIV/0!</v>
      </c>
      <c r="I32" s="603" t="e">
        <f t="shared" si="2"/>
        <v>#DIV/0!</v>
      </c>
      <c r="J32" s="54"/>
      <c r="K32" s="54"/>
      <c r="L32" s="54"/>
      <c r="M32" s="54"/>
      <c r="N32" s="54"/>
      <c r="O32" s="54"/>
      <c r="P32" s="54"/>
      <c r="Q32" s="54"/>
    </row>
    <row r="33" spans="1:17" s="53" customFormat="1" ht="60" x14ac:dyDescent="0.2">
      <c r="A33" s="65"/>
      <c r="B33" s="623">
        <v>67</v>
      </c>
      <c r="C33" s="624"/>
      <c r="D33" s="625" t="s">
        <v>65</v>
      </c>
      <c r="E33" s="626">
        <f>SUM(E34)</f>
        <v>27947.32</v>
      </c>
      <c r="F33" s="626">
        <f>225841+28000</f>
        <v>253841</v>
      </c>
      <c r="G33" s="626">
        <f t="shared" ref="G33" si="8">SUM(G34)</f>
        <v>236321.68000000002</v>
      </c>
      <c r="H33" s="627">
        <f t="shared" si="1"/>
        <v>845.59693022443662</v>
      </c>
      <c r="I33" s="627">
        <f t="shared" si="2"/>
        <v>93.098309571739804</v>
      </c>
      <c r="J33" s="52"/>
      <c r="K33" s="52"/>
      <c r="L33" s="52"/>
      <c r="M33" s="52"/>
      <c r="N33" s="52"/>
      <c r="O33" s="52"/>
      <c r="P33" s="52"/>
      <c r="Q33" s="52"/>
    </row>
    <row r="34" spans="1:17" s="55" customFormat="1" ht="42" customHeight="1" x14ac:dyDescent="0.2">
      <c r="A34" s="65"/>
      <c r="B34" s="623" t="s">
        <v>66</v>
      </c>
      <c r="C34" s="624"/>
      <c r="D34" s="625" t="s">
        <v>67</v>
      </c>
      <c r="E34" s="626">
        <f>SUM(E35:E36)</f>
        <v>27947.32</v>
      </c>
      <c r="F34" s="626"/>
      <c r="G34" s="626">
        <f t="shared" ref="G34" si="9">SUM(G35:G36)</f>
        <v>236321.68000000002</v>
      </c>
      <c r="H34" s="627">
        <f t="shared" si="1"/>
        <v>845.59693022443662</v>
      </c>
      <c r="I34" s="627"/>
      <c r="J34" s="54"/>
      <c r="K34" s="54"/>
      <c r="L34" s="54"/>
      <c r="M34" s="54"/>
      <c r="N34" s="54"/>
      <c r="O34" s="54"/>
      <c r="P34" s="54"/>
      <c r="Q34" s="54"/>
    </row>
    <row r="35" spans="1:17" s="53" customFormat="1" ht="60" x14ac:dyDescent="0.2">
      <c r="A35" s="58"/>
      <c r="B35" s="628" t="s">
        <v>68</v>
      </c>
      <c r="C35" s="629"/>
      <c r="D35" s="630" t="s">
        <v>69</v>
      </c>
      <c r="E35" s="631">
        <v>27947.32</v>
      </c>
      <c r="F35" s="631"/>
      <c r="G35" s="685">
        <v>216326.64</v>
      </c>
      <c r="H35" s="627">
        <f t="shared" si="1"/>
        <v>774.05146539990244</v>
      </c>
      <c r="I35" s="627"/>
      <c r="J35" s="52"/>
      <c r="K35" s="193"/>
      <c r="L35" s="194"/>
      <c r="M35" s="193"/>
      <c r="N35" s="194"/>
      <c r="O35" s="52"/>
      <c r="P35" s="52"/>
      <c r="Q35" s="52"/>
    </row>
    <row r="36" spans="1:17" s="55" customFormat="1" ht="90" x14ac:dyDescent="0.2">
      <c r="A36" s="58"/>
      <c r="B36" s="628" t="s">
        <v>70</v>
      </c>
      <c r="C36" s="629"/>
      <c r="D36" s="630" t="s">
        <v>71</v>
      </c>
      <c r="E36" s="631"/>
      <c r="F36" s="631"/>
      <c r="G36" s="631">
        <v>19995.04</v>
      </c>
      <c r="H36" s="627" t="e">
        <f t="shared" si="1"/>
        <v>#DIV/0!</v>
      </c>
      <c r="I36" s="627"/>
      <c r="J36" s="54"/>
      <c r="K36" s="195"/>
      <c r="L36" s="195"/>
      <c r="M36" s="353"/>
      <c r="N36" s="195"/>
      <c r="O36" s="54"/>
      <c r="P36" s="54"/>
      <c r="Q36" s="54"/>
    </row>
    <row r="37" spans="1:17" s="53" customFormat="1" x14ac:dyDescent="0.2">
      <c r="A37" s="587"/>
      <c r="B37" s="587"/>
      <c r="C37" s="600" t="s">
        <v>72</v>
      </c>
      <c r="D37" s="601" t="s">
        <v>73</v>
      </c>
      <c r="E37" s="602">
        <f>SUM(E33)</f>
        <v>27947.32</v>
      </c>
      <c r="F37" s="602">
        <f>F33</f>
        <v>253841</v>
      </c>
      <c r="G37" s="602">
        <f>SUM(G33)</f>
        <v>236321.68000000002</v>
      </c>
      <c r="H37" s="603">
        <f t="shared" si="1"/>
        <v>845.59693022443662</v>
      </c>
      <c r="I37" s="603">
        <f t="shared" si="2"/>
        <v>93.098309571739804</v>
      </c>
      <c r="J37" s="52"/>
      <c r="K37" s="194"/>
      <c r="L37" s="194"/>
      <c r="M37" s="196"/>
      <c r="N37" s="194"/>
      <c r="O37" s="52"/>
      <c r="P37" s="52"/>
      <c r="Q37" s="52"/>
    </row>
    <row r="38" spans="1:17" s="53" customFormat="1" x14ac:dyDescent="0.2">
      <c r="A38" s="757" t="s">
        <v>74</v>
      </c>
      <c r="B38" s="757"/>
      <c r="C38" s="757"/>
      <c r="D38" s="757"/>
      <c r="E38" s="602">
        <f>SUM(E12,E17,E21,E29,E37)</f>
        <v>27947.32</v>
      </c>
      <c r="F38" s="632">
        <f>SUM(F12,F21,F29,F32,F37)</f>
        <v>510841</v>
      </c>
      <c r="G38" s="602">
        <f>SUM(G12,G17,G21,G29,G32,G37)</f>
        <v>557742.39</v>
      </c>
      <c r="H38" s="613">
        <f t="shared" si="1"/>
        <v>1995.6918588258195</v>
      </c>
      <c r="I38" s="613">
        <f t="shared" si="2"/>
        <v>109.18121098345669</v>
      </c>
      <c r="J38" s="52"/>
      <c r="K38" s="194"/>
      <c r="L38" s="194"/>
      <c r="M38" s="193"/>
      <c r="N38" s="194"/>
      <c r="O38" s="52"/>
      <c r="P38" s="52"/>
      <c r="Q38" s="52"/>
    </row>
    <row r="39" spans="1:17" s="53" customFormat="1" x14ac:dyDescent="0.2">
      <c r="A39" s="1"/>
      <c r="B39" s="1"/>
      <c r="C39" s="1"/>
      <c r="D39" s="1"/>
      <c r="E39" s="139"/>
      <c r="F39" s="81"/>
      <c r="G39" s="81"/>
      <c r="H39" s="91"/>
      <c r="I39" s="91"/>
      <c r="J39" s="52"/>
      <c r="K39" s="194"/>
      <c r="L39" s="194"/>
      <c r="M39" s="194"/>
      <c r="N39" s="194"/>
      <c r="O39" s="52"/>
      <c r="P39" s="52"/>
      <c r="Q39" s="52"/>
    </row>
    <row r="40" spans="1:17" s="53" customFormat="1" x14ac:dyDescent="0.2">
      <c r="A40" s="753" t="s">
        <v>75</v>
      </c>
      <c r="B40" s="754"/>
      <c r="C40" s="754"/>
      <c r="D40" s="754"/>
      <c r="E40" s="754"/>
      <c r="F40" s="754"/>
      <c r="G40" s="754"/>
      <c r="H40" s="754"/>
      <c r="I40" s="754"/>
      <c r="J40" s="52"/>
      <c r="K40" s="52"/>
      <c r="L40" s="52"/>
      <c r="M40" s="52"/>
      <c r="N40" s="52"/>
      <c r="O40" s="52"/>
      <c r="P40" s="52"/>
      <c r="Q40" s="52"/>
    </row>
    <row r="41" spans="1:17" s="53" customFormat="1" ht="105" x14ac:dyDescent="0.2">
      <c r="A41" s="633" t="s">
        <v>25</v>
      </c>
      <c r="B41" s="633" t="s">
        <v>26</v>
      </c>
      <c r="C41" s="633" t="s">
        <v>27</v>
      </c>
      <c r="D41" s="634" t="s">
        <v>28</v>
      </c>
      <c r="E41" s="635" t="s">
        <v>4</v>
      </c>
      <c r="F41" s="636" t="s">
        <v>5</v>
      </c>
      <c r="G41" s="636" t="s">
        <v>6</v>
      </c>
      <c r="H41" s="579" t="s">
        <v>29</v>
      </c>
      <c r="I41" s="579" t="s">
        <v>29</v>
      </c>
      <c r="J41" s="52"/>
      <c r="K41" s="52"/>
      <c r="L41" s="52"/>
      <c r="M41" s="52"/>
      <c r="N41" s="52"/>
      <c r="O41" s="52"/>
      <c r="P41" s="52"/>
      <c r="Q41" s="52"/>
    </row>
    <row r="42" spans="1:17" s="53" customFormat="1" ht="22.5" x14ac:dyDescent="0.2">
      <c r="A42" s="752">
        <v>1</v>
      </c>
      <c r="B42" s="752"/>
      <c r="C42" s="752"/>
      <c r="D42" s="752"/>
      <c r="E42" s="637">
        <v>2</v>
      </c>
      <c r="F42" s="638">
        <v>3</v>
      </c>
      <c r="G42" s="638">
        <v>4</v>
      </c>
      <c r="H42" s="134" t="s">
        <v>30</v>
      </c>
      <c r="I42" s="581" t="s">
        <v>31</v>
      </c>
      <c r="J42" s="52"/>
      <c r="K42" s="52"/>
      <c r="L42" s="52"/>
      <c r="M42" s="52"/>
      <c r="N42" s="52"/>
      <c r="O42" s="52"/>
      <c r="P42" s="52"/>
      <c r="Q42" s="52"/>
    </row>
    <row r="43" spans="1:17" s="53" customFormat="1" x14ac:dyDescent="0.2">
      <c r="A43" s="577">
        <v>9</v>
      </c>
      <c r="B43" s="577"/>
      <c r="C43" s="577"/>
      <c r="D43" s="639" t="s">
        <v>76</v>
      </c>
      <c r="E43" s="640">
        <f>SUM(E44)</f>
        <v>183.25</v>
      </c>
      <c r="F43" s="640">
        <f t="shared" ref="F43:G43" si="10">SUM(F44)</f>
        <v>0</v>
      </c>
      <c r="G43" s="640">
        <f t="shared" si="10"/>
        <v>0</v>
      </c>
      <c r="H43" s="627">
        <f>SUM(G43/E43*100)</f>
        <v>0</v>
      </c>
      <c r="I43" s="627" t="e">
        <f>SUM(G43/F43*100)</f>
        <v>#DIV/0!</v>
      </c>
      <c r="J43" s="52"/>
      <c r="K43" s="52"/>
      <c r="L43" s="52"/>
      <c r="M43" s="52"/>
      <c r="N43" s="52"/>
      <c r="O43" s="52"/>
      <c r="P43" s="52"/>
      <c r="Q43" s="52"/>
    </row>
    <row r="44" spans="1:17" s="53" customFormat="1" x14ac:dyDescent="0.2">
      <c r="A44" s="577"/>
      <c r="B44" s="624">
        <v>92</v>
      </c>
      <c r="C44" s="577"/>
      <c r="D44" s="639" t="s">
        <v>77</v>
      </c>
      <c r="E44" s="640">
        <f>SUM(E45)</f>
        <v>183.25</v>
      </c>
      <c r="F44" s="640">
        <f>SUM(F48)</f>
        <v>0</v>
      </c>
      <c r="G44" s="640"/>
      <c r="H44" s="627">
        <f t="shared" ref="H44:H49" si="11">SUM(G44/E44*100)</f>
        <v>0</v>
      </c>
      <c r="I44" s="627" t="e">
        <f t="shared" ref="I44:I48" si="12">SUM(G44/F44*100)</f>
        <v>#DIV/0!</v>
      </c>
      <c r="J44" s="52"/>
      <c r="K44" s="52"/>
      <c r="L44" s="52"/>
      <c r="M44" s="52"/>
      <c r="N44" s="52"/>
      <c r="O44" s="52"/>
      <c r="P44" s="52"/>
      <c r="Q44" s="52"/>
    </row>
    <row r="45" spans="1:17" s="53" customFormat="1" ht="30" x14ac:dyDescent="0.2">
      <c r="A45" s="577"/>
      <c r="B45" s="624">
        <v>922</v>
      </c>
      <c r="C45" s="577"/>
      <c r="D45" s="641" t="s">
        <v>78</v>
      </c>
      <c r="E45" s="640">
        <f>SUM(E46)</f>
        <v>183.25</v>
      </c>
      <c r="F45" s="640"/>
      <c r="G45" s="640"/>
      <c r="H45" s="627">
        <f t="shared" si="11"/>
        <v>0</v>
      </c>
      <c r="I45" s="627"/>
      <c r="J45" s="52"/>
      <c r="K45" s="52"/>
      <c r="L45" s="52"/>
      <c r="M45" s="52"/>
      <c r="N45" s="52"/>
      <c r="O45" s="52"/>
      <c r="P45" s="52"/>
      <c r="Q45" s="52"/>
    </row>
    <row r="46" spans="1:17" s="53" customFormat="1" x14ac:dyDescent="0.2">
      <c r="A46" s="642"/>
      <c r="B46" s="629">
        <v>9221</v>
      </c>
      <c r="C46" s="642"/>
      <c r="D46" s="643" t="s">
        <v>79</v>
      </c>
      <c r="E46" s="644">
        <v>183.25</v>
      </c>
      <c r="F46" s="644"/>
      <c r="G46" s="644"/>
      <c r="H46" s="645">
        <f t="shared" si="11"/>
        <v>0</v>
      </c>
      <c r="I46" s="645"/>
      <c r="J46" s="52"/>
      <c r="K46" s="52"/>
      <c r="L46" s="52"/>
      <c r="M46" s="52"/>
      <c r="N46" s="52"/>
      <c r="O46" s="52"/>
      <c r="P46" s="52"/>
      <c r="Q46" s="52"/>
    </row>
    <row r="47" spans="1:17" s="53" customFormat="1" x14ac:dyDescent="0.2">
      <c r="A47" s="646"/>
      <c r="B47" s="647"/>
      <c r="C47" s="646" t="s">
        <v>80</v>
      </c>
      <c r="D47" s="648" t="s">
        <v>81</v>
      </c>
      <c r="E47" s="649">
        <v>0</v>
      </c>
      <c r="F47" s="649"/>
      <c r="G47" s="649"/>
      <c r="H47" s="650" t="e">
        <f t="shared" si="11"/>
        <v>#DIV/0!</v>
      </c>
      <c r="I47" s="650"/>
      <c r="J47" s="52"/>
      <c r="K47" s="52"/>
      <c r="L47" s="52"/>
      <c r="M47" s="52"/>
      <c r="N47" s="52"/>
      <c r="O47" s="52"/>
      <c r="P47" s="52"/>
      <c r="Q47" s="52"/>
    </row>
    <row r="48" spans="1:17" s="53" customFormat="1" x14ac:dyDescent="0.2">
      <c r="A48" s="651"/>
      <c r="B48" s="652"/>
      <c r="C48" s="651" t="s">
        <v>82</v>
      </c>
      <c r="D48" s="653" t="s">
        <v>83</v>
      </c>
      <c r="E48" s="654">
        <v>0</v>
      </c>
      <c r="F48" s="654">
        <v>0</v>
      </c>
      <c r="G48" s="654">
        <v>0</v>
      </c>
      <c r="H48" s="655" t="e">
        <f t="shared" si="11"/>
        <v>#DIV/0!</v>
      </c>
      <c r="I48" s="655" t="e">
        <f t="shared" si="12"/>
        <v>#DIV/0!</v>
      </c>
      <c r="J48" s="52"/>
      <c r="K48" s="52"/>
      <c r="L48" s="52"/>
      <c r="M48" s="52"/>
      <c r="N48" s="52"/>
      <c r="O48" s="52"/>
      <c r="P48" s="52"/>
      <c r="Q48" s="52"/>
    </row>
    <row r="49" spans="1:17" s="53" customFormat="1" x14ac:dyDescent="0.2">
      <c r="A49" s="656"/>
      <c r="B49" s="647"/>
      <c r="C49" s="646" t="s">
        <v>84</v>
      </c>
      <c r="D49" s="648" t="s">
        <v>85</v>
      </c>
      <c r="E49" s="649">
        <v>0</v>
      </c>
      <c r="F49" s="649"/>
      <c r="G49" s="649">
        <v>0</v>
      </c>
      <c r="H49" s="650" t="e">
        <f t="shared" si="11"/>
        <v>#DIV/0!</v>
      </c>
      <c r="I49" s="650"/>
      <c r="J49" s="52"/>
      <c r="K49" s="52"/>
      <c r="L49" s="52"/>
      <c r="M49" s="52"/>
      <c r="N49" s="52"/>
      <c r="O49" s="52"/>
      <c r="P49" s="52"/>
      <c r="Q49" s="52"/>
    </row>
    <row r="50" spans="1:17" s="53" customFormat="1" x14ac:dyDescent="0.2">
      <c r="A50" s="1"/>
      <c r="B50" s="1"/>
      <c r="C50" s="1"/>
      <c r="D50" s="1"/>
      <c r="E50" s="139"/>
      <c r="F50" s="81"/>
      <c r="G50" s="81"/>
      <c r="H50" s="91"/>
      <c r="I50" s="91"/>
      <c r="J50" s="52"/>
      <c r="K50" s="52"/>
      <c r="L50" s="52"/>
      <c r="M50" s="52"/>
      <c r="N50" s="52"/>
      <c r="O50" s="52"/>
      <c r="P50" s="52"/>
      <c r="Q50" s="52"/>
    </row>
    <row r="51" spans="1:17" s="53" customFormat="1" x14ac:dyDescent="0.2">
      <c r="A51" s="57"/>
      <c r="B51" s="1"/>
      <c r="C51" s="1"/>
      <c r="D51" s="1"/>
      <c r="E51" s="140"/>
      <c r="F51" s="82"/>
      <c r="G51" s="82"/>
      <c r="H51" s="91"/>
      <c r="I51" s="91"/>
      <c r="J51" s="52"/>
      <c r="K51" s="52"/>
      <c r="L51" s="52"/>
      <c r="M51" s="52"/>
      <c r="N51" s="52"/>
      <c r="O51" s="52"/>
      <c r="P51" s="52"/>
      <c r="Q51" s="52"/>
    </row>
    <row r="52" spans="1:17" s="55" customFormat="1" ht="15.75" customHeight="1" x14ac:dyDescent="0.2">
      <c r="A52" s="755" t="s">
        <v>86</v>
      </c>
      <c r="B52" s="756"/>
      <c r="C52" s="756"/>
      <c r="D52" s="756"/>
      <c r="E52" s="756"/>
      <c r="F52" s="756"/>
      <c r="G52" s="756"/>
      <c r="H52" s="756"/>
      <c r="I52" s="756"/>
      <c r="J52" s="54"/>
      <c r="K52" s="54"/>
      <c r="L52" s="54"/>
      <c r="M52" s="54"/>
      <c r="N52" s="54"/>
      <c r="O52" s="54"/>
      <c r="P52" s="54"/>
      <c r="Q52" s="54"/>
    </row>
    <row r="53" spans="1:17" s="53" customFormat="1" ht="105" x14ac:dyDescent="0.2">
      <c r="A53" s="354" t="s">
        <v>25</v>
      </c>
      <c r="B53" s="354" t="s">
        <v>26</v>
      </c>
      <c r="C53" s="354" t="s">
        <v>27</v>
      </c>
      <c r="D53" s="355" t="s">
        <v>28</v>
      </c>
      <c r="E53" s="351" t="s">
        <v>4</v>
      </c>
      <c r="F53" s="352" t="s">
        <v>5</v>
      </c>
      <c r="G53" s="352" t="s">
        <v>6</v>
      </c>
      <c r="H53" s="352" t="s">
        <v>29</v>
      </c>
      <c r="I53" s="352" t="s">
        <v>29</v>
      </c>
      <c r="J53" s="52"/>
      <c r="K53" s="52"/>
      <c r="L53" s="52"/>
      <c r="M53" s="52"/>
      <c r="N53" s="52"/>
      <c r="O53" s="52"/>
      <c r="P53" s="52"/>
      <c r="Q53" s="52"/>
    </row>
    <row r="54" spans="1:17" s="53" customFormat="1" ht="22.5" x14ac:dyDescent="0.2">
      <c r="A54" s="752">
        <v>1</v>
      </c>
      <c r="B54" s="752"/>
      <c r="C54" s="752"/>
      <c r="D54" s="752"/>
      <c r="E54" s="273">
        <v>2</v>
      </c>
      <c r="F54" s="147">
        <v>3</v>
      </c>
      <c r="G54" s="151">
        <v>4</v>
      </c>
      <c r="H54" s="134" t="s">
        <v>30</v>
      </c>
      <c r="I54" s="101" t="s">
        <v>31</v>
      </c>
      <c r="J54" s="52"/>
      <c r="K54" s="52"/>
      <c r="L54" s="52"/>
      <c r="M54" s="52"/>
      <c r="N54" s="52"/>
      <c r="O54" s="52"/>
      <c r="P54" s="52"/>
      <c r="Q54" s="52"/>
    </row>
    <row r="55" spans="1:17" s="53" customFormat="1" x14ac:dyDescent="0.2">
      <c r="A55" s="47">
        <v>3</v>
      </c>
      <c r="B55" s="298" t="s">
        <v>87</v>
      </c>
      <c r="C55" s="299"/>
      <c r="D55" s="300" t="s">
        <v>88</v>
      </c>
      <c r="E55" s="301">
        <f>SUM(E104,E146,E198,E215,E222,E235,E242)</f>
        <v>27764.07</v>
      </c>
      <c r="F55" s="301">
        <f t="shared" ref="F55:G55" si="13">SUM(F104,F146,F198,F215,F222,F235,F242)</f>
        <v>510841</v>
      </c>
      <c r="G55" s="301">
        <f t="shared" si="13"/>
        <v>487090.05000000005</v>
      </c>
      <c r="H55" s="144">
        <f t="shared" ref="H55:H241" si="14">SUM(G55/E55*100)</f>
        <v>1754.3899363457881</v>
      </c>
      <c r="I55" s="144">
        <f t="shared" ref="I55:I236" si="15">SUM(G55/F55*100)</f>
        <v>95.350617902635065</v>
      </c>
      <c r="J55" s="52"/>
      <c r="K55" s="52"/>
      <c r="L55" s="52"/>
      <c r="M55" s="52"/>
      <c r="N55" s="52"/>
      <c r="O55" s="52"/>
      <c r="P55" s="52"/>
      <c r="Q55" s="52"/>
    </row>
    <row r="56" spans="1:17" s="53" customFormat="1" x14ac:dyDescent="0.2">
      <c r="A56" s="33"/>
      <c r="B56" s="302">
        <v>31</v>
      </c>
      <c r="C56" s="303"/>
      <c r="D56" s="304" t="s">
        <v>89</v>
      </c>
      <c r="E56" s="305">
        <f>SUM(E57,E59,E61)</f>
        <v>16273.99</v>
      </c>
      <c r="F56" s="305">
        <f>+F57+F59+F61</f>
        <v>92700</v>
      </c>
      <c r="G56" s="305">
        <f t="shared" ref="G56" si="16">SUM(G57,G59,G61)</f>
        <v>75283.350000000006</v>
      </c>
      <c r="H56" s="306">
        <f t="shared" si="14"/>
        <v>462.59921506649573</v>
      </c>
      <c r="I56" s="306">
        <f t="shared" si="15"/>
        <v>81.211812297734625</v>
      </c>
      <c r="J56" s="52"/>
      <c r="K56" s="52"/>
      <c r="L56" s="52"/>
      <c r="M56" s="52"/>
      <c r="N56" s="52"/>
      <c r="O56" s="52"/>
      <c r="P56" s="52"/>
      <c r="Q56" s="52"/>
    </row>
    <row r="57" spans="1:17" s="55" customFormat="1" x14ac:dyDescent="0.2">
      <c r="A57" s="32"/>
      <c r="B57" s="307">
        <v>311</v>
      </c>
      <c r="C57" s="268"/>
      <c r="D57" s="270" t="s">
        <v>90</v>
      </c>
      <c r="E57" s="308">
        <f>SUM(E58)</f>
        <v>16273.99</v>
      </c>
      <c r="F57" s="308">
        <f>+F58</f>
        <v>76307</v>
      </c>
      <c r="G57" s="308">
        <f>SUM(G58)</f>
        <v>48417.89</v>
      </c>
      <c r="H57" s="144">
        <f t="shared" si="14"/>
        <v>297.51701948938154</v>
      </c>
      <c r="I57" s="144"/>
      <c r="J57" s="54"/>
      <c r="K57" s="54"/>
      <c r="L57" s="54"/>
      <c r="M57" s="54"/>
      <c r="N57" s="54"/>
      <c r="O57" s="54"/>
      <c r="P57" s="54"/>
      <c r="Q57" s="54"/>
    </row>
    <row r="58" spans="1:17" s="60" customFormat="1" x14ac:dyDescent="0.2">
      <c r="A58" s="34"/>
      <c r="B58" s="309">
        <v>3111</v>
      </c>
      <c r="C58" s="268"/>
      <c r="D58" s="268" t="s">
        <v>91</v>
      </c>
      <c r="E58" s="310">
        <v>16273.99</v>
      </c>
      <c r="F58" s="144">
        <v>76307</v>
      </c>
      <c r="G58" s="144">
        <v>48417.89</v>
      </c>
      <c r="H58" s="308">
        <f t="shared" si="14"/>
        <v>297.51701948938154</v>
      </c>
      <c r="I58" s="308"/>
      <c r="J58" s="59"/>
      <c r="K58" s="200"/>
      <c r="L58" s="59"/>
      <c r="M58" s="59"/>
      <c r="N58" s="59"/>
      <c r="O58" s="59"/>
      <c r="P58" s="59"/>
      <c r="Q58" s="59"/>
    </row>
    <row r="59" spans="1:17" s="60" customFormat="1" ht="30" x14ac:dyDescent="0.2">
      <c r="A59" s="34"/>
      <c r="B59" s="311" t="s">
        <v>92</v>
      </c>
      <c r="C59" s="268"/>
      <c r="D59" s="312" t="s">
        <v>93</v>
      </c>
      <c r="E59" s="313">
        <f>E60</f>
        <v>0</v>
      </c>
      <c r="F59" s="313">
        <f>+F60</f>
        <v>6000</v>
      </c>
      <c r="G59" s="308">
        <f>G60</f>
        <v>5006.79</v>
      </c>
      <c r="H59" s="308" t="e">
        <f t="shared" si="14"/>
        <v>#DIV/0!</v>
      </c>
      <c r="I59" s="308"/>
      <c r="J59" s="59"/>
      <c r="K59" s="59"/>
      <c r="L59" s="59"/>
      <c r="M59" s="59"/>
      <c r="N59" s="59"/>
      <c r="O59" s="59"/>
      <c r="P59" s="59"/>
      <c r="Q59" s="59"/>
    </row>
    <row r="60" spans="1:17" s="60" customFormat="1" ht="30" x14ac:dyDescent="0.2">
      <c r="A60" s="34"/>
      <c r="B60" s="309" t="s">
        <v>94</v>
      </c>
      <c r="C60" s="268"/>
      <c r="D60" s="686" t="s">
        <v>93</v>
      </c>
      <c r="E60" s="310"/>
      <c r="F60" s="144">
        <v>6000</v>
      </c>
      <c r="G60" s="144">
        <v>5006.79</v>
      </c>
      <c r="H60" s="308" t="e">
        <f t="shared" si="14"/>
        <v>#DIV/0!</v>
      </c>
      <c r="I60" s="308"/>
      <c r="J60" s="59"/>
      <c r="L60" s="59"/>
      <c r="M60" s="59"/>
      <c r="N60" s="59"/>
      <c r="O60" s="59"/>
      <c r="P60" s="59"/>
      <c r="Q60" s="59"/>
    </row>
    <row r="61" spans="1:17" s="60" customFormat="1" x14ac:dyDescent="0.2">
      <c r="A61" s="32"/>
      <c r="B61" s="265">
        <v>313</v>
      </c>
      <c r="C61" s="270"/>
      <c r="D61" s="270" t="s">
        <v>95</v>
      </c>
      <c r="E61" s="145">
        <f>SUM(E62:E63)</f>
        <v>0</v>
      </c>
      <c r="F61" s="145">
        <f>+F62</f>
        <v>10393</v>
      </c>
      <c r="G61" s="145">
        <f>SUM(G62:G63)</f>
        <v>21858.67</v>
      </c>
      <c r="H61" s="144" t="e">
        <f t="shared" si="14"/>
        <v>#DIV/0!</v>
      </c>
      <c r="I61" s="314"/>
      <c r="J61" s="59"/>
      <c r="K61" s="59"/>
      <c r="L61" s="59"/>
      <c r="M61" s="59"/>
      <c r="N61" s="59"/>
      <c r="O61" s="59"/>
      <c r="P61" s="59"/>
      <c r="Q61" s="59"/>
    </row>
    <row r="62" spans="1:17" s="53" customFormat="1" ht="45" x14ac:dyDescent="0.2">
      <c r="A62" s="34"/>
      <c r="B62" s="267">
        <v>3132</v>
      </c>
      <c r="C62" s="268"/>
      <c r="D62" s="315" t="s">
        <v>96</v>
      </c>
      <c r="E62" s="310"/>
      <c r="F62" s="146">
        <v>10393</v>
      </c>
      <c r="G62" s="146">
        <v>9953.33</v>
      </c>
      <c r="H62" s="144" t="e">
        <f t="shared" si="14"/>
        <v>#DIV/0!</v>
      </c>
      <c r="I62" s="314"/>
      <c r="J62" s="52"/>
      <c r="K62" s="91"/>
      <c r="M62" s="52"/>
      <c r="N62" s="52"/>
      <c r="O62" s="52"/>
      <c r="P62" s="52"/>
      <c r="Q62" s="52"/>
    </row>
    <row r="63" spans="1:17" s="55" customFormat="1" ht="45" x14ac:dyDescent="0.2">
      <c r="A63" s="34"/>
      <c r="B63" s="267" t="s">
        <v>243</v>
      </c>
      <c r="C63" s="268"/>
      <c r="D63" s="315" t="s">
        <v>244</v>
      </c>
      <c r="E63" s="146">
        <v>0</v>
      </c>
      <c r="F63" s="146"/>
      <c r="G63" s="146">
        <v>11905.34</v>
      </c>
      <c r="H63" s="144" t="e">
        <f t="shared" si="14"/>
        <v>#DIV/0!</v>
      </c>
      <c r="I63" s="144"/>
      <c r="J63" s="54"/>
      <c r="K63" s="54"/>
      <c r="L63" s="54"/>
      <c r="M63" s="54"/>
      <c r="N63" s="54"/>
      <c r="O63" s="54"/>
      <c r="P63" s="54"/>
      <c r="Q63" s="54"/>
    </row>
    <row r="64" spans="1:17" s="53" customFormat="1" x14ac:dyDescent="0.2">
      <c r="A64" s="33"/>
      <c r="B64" s="302">
        <v>32</v>
      </c>
      <c r="C64" s="303"/>
      <c r="D64" s="304" t="s">
        <v>97</v>
      </c>
      <c r="E64" s="305">
        <v>11333.12</v>
      </c>
      <c r="F64" s="305">
        <f>+F65+F69+F74+F84+F86</f>
        <v>132141</v>
      </c>
      <c r="G64" s="305">
        <f t="shared" ref="G64" si="17">SUM(G65,G69,G74,G84,G86)</f>
        <v>140214.14000000001</v>
      </c>
      <c r="H64" s="306">
        <f t="shared" si="14"/>
        <v>1237.2068768353288</v>
      </c>
      <c r="I64" s="306">
        <f t="shared" si="15"/>
        <v>106.1094891063334</v>
      </c>
      <c r="J64" s="52"/>
      <c r="K64" s="398"/>
      <c r="L64" s="398"/>
      <c r="M64" s="398"/>
      <c r="N64" s="52"/>
      <c r="O64" s="52"/>
      <c r="P64" s="52"/>
      <c r="Q64" s="52"/>
    </row>
    <row r="65" spans="1:17" s="53" customFormat="1" ht="30" x14ac:dyDescent="0.2">
      <c r="A65" s="32"/>
      <c r="B65" s="307">
        <v>321</v>
      </c>
      <c r="C65" s="270"/>
      <c r="D65" s="334" t="s">
        <v>98</v>
      </c>
      <c r="E65" s="308">
        <f>SUM(E66:E68)</f>
        <v>0</v>
      </c>
      <c r="F65" s="308">
        <v>588</v>
      </c>
      <c r="G65" s="308">
        <f>SUM(G66:G68)</f>
        <v>0</v>
      </c>
      <c r="H65" s="144" t="e">
        <f t="shared" si="14"/>
        <v>#DIV/0!</v>
      </c>
      <c r="I65" s="402">
        <f t="shared" si="15"/>
        <v>0</v>
      </c>
      <c r="J65" s="52"/>
      <c r="K65" s="52"/>
      <c r="L65" s="52"/>
      <c r="M65" s="52"/>
      <c r="N65" s="52"/>
      <c r="O65" s="52"/>
      <c r="P65" s="52"/>
      <c r="Q65" s="52"/>
    </row>
    <row r="66" spans="1:17" s="62" customFormat="1" x14ac:dyDescent="0.2">
      <c r="A66" s="34"/>
      <c r="B66" s="309" t="s">
        <v>99</v>
      </c>
      <c r="C66" s="268"/>
      <c r="D66" s="268" t="s">
        <v>100</v>
      </c>
      <c r="E66" s="662">
        <v>0</v>
      </c>
      <c r="F66" s="144"/>
      <c r="G66" s="144"/>
      <c r="H66" s="144" t="e">
        <f t="shared" si="14"/>
        <v>#DIV/0!</v>
      </c>
      <c r="I66" s="144"/>
      <c r="J66" s="61"/>
      <c r="K66" s="61"/>
      <c r="L66" s="61"/>
      <c r="M66" s="61"/>
      <c r="N66" s="61"/>
      <c r="O66" s="61"/>
      <c r="P66" s="61"/>
      <c r="Q66" s="61"/>
    </row>
    <row r="67" spans="1:17" s="53" customFormat="1" ht="45" x14ac:dyDescent="0.2">
      <c r="A67" s="34"/>
      <c r="B67" s="309" t="s">
        <v>101</v>
      </c>
      <c r="C67" s="268"/>
      <c r="D67" s="315" t="s">
        <v>102</v>
      </c>
      <c r="E67" s="667">
        <v>0</v>
      </c>
      <c r="F67" s="144">
        <v>588</v>
      </c>
      <c r="G67" s="144">
        <v>0</v>
      </c>
      <c r="H67" s="316" t="e">
        <f t="shared" si="14"/>
        <v>#DIV/0!</v>
      </c>
      <c r="I67" s="316"/>
      <c r="J67" s="52"/>
      <c r="K67" s="52"/>
      <c r="L67" s="52"/>
      <c r="M67" s="52"/>
      <c r="N67" s="52"/>
      <c r="O67" s="52"/>
      <c r="P67" s="52"/>
      <c r="Q67" s="52"/>
    </row>
    <row r="68" spans="1:17" s="53" customFormat="1" ht="51" customHeight="1" x14ac:dyDescent="0.2">
      <c r="A68" s="34"/>
      <c r="B68" s="309" t="s">
        <v>103</v>
      </c>
      <c r="C68" s="268"/>
      <c r="D68" s="663" t="s">
        <v>104</v>
      </c>
      <c r="E68" s="667">
        <v>0</v>
      </c>
      <c r="F68" s="144"/>
      <c r="G68" s="144"/>
      <c r="H68" s="316" t="e">
        <f t="shared" si="14"/>
        <v>#DIV/0!</v>
      </c>
      <c r="I68" s="316"/>
      <c r="J68" s="52"/>
      <c r="K68" s="52"/>
      <c r="L68" s="52"/>
      <c r="M68" s="52"/>
      <c r="N68" s="52"/>
      <c r="O68" s="52"/>
      <c r="P68" s="52"/>
      <c r="Q68" s="52"/>
    </row>
    <row r="69" spans="1:17" s="53" customFormat="1" ht="30" x14ac:dyDescent="0.2">
      <c r="A69" s="34"/>
      <c r="B69" s="664">
        <v>322</v>
      </c>
      <c r="C69" s="317"/>
      <c r="D69" s="665" t="s">
        <v>105</v>
      </c>
      <c r="E69" s="313">
        <f>SUM(E70:E73)</f>
        <v>0</v>
      </c>
      <c r="F69" s="308">
        <f>+F70</f>
        <v>12500</v>
      </c>
      <c r="G69" s="308">
        <f>SUM(G70:G73)</f>
        <v>12482.84</v>
      </c>
      <c r="H69" s="316" t="e">
        <f t="shared" si="14"/>
        <v>#DIV/0!</v>
      </c>
      <c r="I69" s="318"/>
      <c r="J69" s="52"/>
      <c r="K69" s="52"/>
      <c r="L69" s="52"/>
      <c r="M69" s="52"/>
      <c r="N69" s="52"/>
      <c r="O69" s="52"/>
      <c r="P69" s="52"/>
      <c r="Q69" s="52"/>
    </row>
    <row r="70" spans="1:17" s="53" customFormat="1" ht="45" x14ac:dyDescent="0.2">
      <c r="A70" s="34"/>
      <c r="B70" s="668">
        <v>3221</v>
      </c>
      <c r="C70" s="669"/>
      <c r="D70" s="687" t="s">
        <v>106</v>
      </c>
      <c r="E70" s="670"/>
      <c r="F70" s="671">
        <v>12500</v>
      </c>
      <c r="G70" s="672">
        <v>12482.84</v>
      </c>
      <c r="H70" s="673" t="e">
        <f t="shared" si="14"/>
        <v>#DIV/0!</v>
      </c>
      <c r="I70" s="673"/>
      <c r="J70" s="52"/>
      <c r="K70" s="52"/>
      <c r="L70" s="52"/>
      <c r="M70" s="52"/>
      <c r="N70" s="52"/>
      <c r="O70" s="52"/>
      <c r="P70" s="52"/>
      <c r="Q70" s="52"/>
    </row>
    <row r="71" spans="1:17" s="53" customFormat="1" x14ac:dyDescent="0.2">
      <c r="A71" s="34"/>
      <c r="B71" s="343">
        <v>3223</v>
      </c>
      <c r="C71" s="268"/>
      <c r="D71" s="688" t="s">
        <v>107</v>
      </c>
      <c r="E71" s="662">
        <v>0</v>
      </c>
      <c r="F71" s="144"/>
      <c r="G71" s="144">
        <v>0</v>
      </c>
      <c r="H71" s="316" t="e">
        <f t="shared" si="14"/>
        <v>#DIV/0!</v>
      </c>
      <c r="I71" s="316"/>
      <c r="J71" s="52"/>
      <c r="K71" s="52"/>
      <c r="L71" s="52"/>
      <c r="M71" s="52"/>
      <c r="N71" s="52"/>
      <c r="O71" s="52"/>
      <c r="P71" s="52"/>
      <c r="Q71" s="52"/>
    </row>
    <row r="72" spans="1:17" s="53" customFormat="1" ht="45" x14ac:dyDescent="0.2">
      <c r="A72" s="674"/>
      <c r="B72" s="668">
        <v>3224</v>
      </c>
      <c r="C72" s="669"/>
      <c r="D72" s="687" t="s">
        <v>108</v>
      </c>
      <c r="E72" s="675"/>
      <c r="F72" s="671"/>
      <c r="G72" s="672"/>
      <c r="H72" s="673" t="e">
        <f t="shared" si="14"/>
        <v>#DIV/0!</v>
      </c>
      <c r="I72" s="673"/>
      <c r="J72" s="52"/>
      <c r="K72" s="52"/>
      <c r="L72" s="52"/>
      <c r="M72" s="52"/>
      <c r="N72" s="52"/>
      <c r="O72" s="52"/>
      <c r="P72" s="52"/>
      <c r="Q72" s="52"/>
    </row>
    <row r="73" spans="1:17" s="53" customFormat="1" ht="30" x14ac:dyDescent="0.2">
      <c r="A73" s="34"/>
      <c r="B73" s="343">
        <v>3225</v>
      </c>
      <c r="C73" s="268"/>
      <c r="D73" s="688" t="s">
        <v>109</v>
      </c>
      <c r="E73" s="667"/>
      <c r="F73" s="144"/>
      <c r="G73" s="144"/>
      <c r="H73" s="316" t="e">
        <f t="shared" si="14"/>
        <v>#DIV/0!</v>
      </c>
      <c r="I73" s="316"/>
      <c r="J73" s="52"/>
      <c r="K73" s="52"/>
      <c r="L73" s="52"/>
      <c r="M73" s="52"/>
      <c r="N73" s="52"/>
      <c r="O73" s="52"/>
      <c r="P73" s="52"/>
      <c r="Q73" s="52"/>
    </row>
    <row r="74" spans="1:17" s="53" customFormat="1" x14ac:dyDescent="0.2">
      <c r="A74" s="676"/>
      <c r="B74" s="348">
        <v>323</v>
      </c>
      <c r="C74" s="329"/>
      <c r="D74" s="679" t="s">
        <v>110</v>
      </c>
      <c r="E74" s="680">
        <f>SUM(E75:E83)</f>
        <v>0</v>
      </c>
      <c r="F74" s="681">
        <f>SUM(F75:F83)</f>
        <v>117553</v>
      </c>
      <c r="G74" s="681">
        <f>SUM(G75:G83)</f>
        <v>126270.96</v>
      </c>
      <c r="H74" s="514" t="e">
        <f t="shared" si="14"/>
        <v>#DIV/0!</v>
      </c>
      <c r="I74" s="514"/>
      <c r="J74" s="52"/>
      <c r="K74" s="52"/>
      <c r="L74" s="52"/>
      <c r="M74" s="52"/>
      <c r="N74" s="52"/>
      <c r="O74" s="52"/>
      <c r="P74" s="52"/>
      <c r="Q74" s="52"/>
    </row>
    <row r="75" spans="1:17" s="53" customFormat="1" ht="45" x14ac:dyDescent="0.2">
      <c r="A75" s="34"/>
      <c r="B75" s="319">
        <v>3231</v>
      </c>
      <c r="C75" s="268"/>
      <c r="D75" s="682" t="s">
        <v>111</v>
      </c>
      <c r="E75" s="667"/>
      <c r="F75" s="144"/>
      <c r="G75" s="144">
        <v>772.77</v>
      </c>
      <c r="H75" s="316" t="e">
        <f t="shared" si="14"/>
        <v>#DIV/0!</v>
      </c>
      <c r="I75" s="316"/>
      <c r="J75" s="52"/>
      <c r="K75" s="52"/>
      <c r="L75" s="52"/>
      <c r="M75" s="52"/>
      <c r="N75" s="52"/>
      <c r="O75" s="52"/>
      <c r="P75" s="52"/>
      <c r="Q75" s="52"/>
    </row>
    <row r="76" spans="1:17" s="53" customFormat="1" ht="45" x14ac:dyDescent="0.2">
      <c r="A76" s="34"/>
      <c r="B76" s="319">
        <v>3232</v>
      </c>
      <c r="C76" s="268"/>
      <c r="D76" s="682" t="s">
        <v>112</v>
      </c>
      <c r="E76" s="667"/>
      <c r="F76" s="144"/>
      <c r="G76" s="144"/>
      <c r="H76" s="316" t="e">
        <f t="shared" si="14"/>
        <v>#DIV/0!</v>
      </c>
      <c r="I76" s="316"/>
      <c r="J76" s="52"/>
      <c r="K76" s="52"/>
      <c r="L76" s="52"/>
      <c r="M76" s="52"/>
      <c r="N76" s="52"/>
      <c r="O76" s="52"/>
      <c r="P76" s="52"/>
      <c r="Q76" s="52"/>
    </row>
    <row r="77" spans="1:17" s="53" customFormat="1" ht="30" x14ac:dyDescent="0.2">
      <c r="A77" s="34"/>
      <c r="B77" s="319">
        <v>3233</v>
      </c>
      <c r="C77" s="268"/>
      <c r="D77" s="682" t="s">
        <v>113</v>
      </c>
      <c r="E77" s="667"/>
      <c r="F77" s="144">
        <v>17000</v>
      </c>
      <c r="G77" s="144">
        <v>16360.16</v>
      </c>
      <c r="H77" s="316" t="e">
        <f t="shared" si="14"/>
        <v>#DIV/0!</v>
      </c>
      <c r="I77" s="316"/>
      <c r="J77" s="52"/>
      <c r="K77" s="52"/>
      <c r="L77" s="52"/>
      <c r="M77" s="52"/>
      <c r="N77" s="52"/>
      <c r="O77" s="52"/>
      <c r="P77" s="52"/>
      <c r="Q77" s="52"/>
    </row>
    <row r="78" spans="1:17" s="53" customFormat="1" x14ac:dyDescent="0.2">
      <c r="A78" s="34"/>
      <c r="B78" s="319">
        <v>3234</v>
      </c>
      <c r="C78" s="268"/>
      <c r="D78" s="682" t="s">
        <v>114</v>
      </c>
      <c r="E78" s="662">
        <v>0</v>
      </c>
      <c r="F78" s="144"/>
      <c r="G78" s="144"/>
      <c r="H78" s="316" t="e">
        <f t="shared" si="14"/>
        <v>#DIV/0!</v>
      </c>
      <c r="I78" s="316"/>
      <c r="J78" s="52"/>
      <c r="K78" s="52"/>
      <c r="L78" s="52"/>
      <c r="M78" s="52"/>
      <c r="N78" s="52"/>
      <c r="O78" s="52"/>
      <c r="P78" s="52"/>
      <c r="Q78" s="52"/>
    </row>
    <row r="79" spans="1:17" s="53" customFormat="1" ht="30" x14ac:dyDescent="0.2">
      <c r="A79" s="34"/>
      <c r="B79" s="319">
        <v>3235</v>
      </c>
      <c r="C79" s="268"/>
      <c r="D79" s="682" t="s">
        <v>115</v>
      </c>
      <c r="E79" s="662"/>
      <c r="F79" s="144">
        <v>3200</v>
      </c>
      <c r="G79" s="144"/>
      <c r="H79" s="316" t="e">
        <f t="shared" si="14"/>
        <v>#DIV/0!</v>
      </c>
      <c r="I79" s="316"/>
      <c r="J79" s="52"/>
      <c r="K79" s="52"/>
      <c r="L79" s="52"/>
      <c r="M79" s="52"/>
      <c r="N79" s="52"/>
      <c r="O79" s="52"/>
      <c r="P79" s="52"/>
      <c r="Q79" s="52"/>
    </row>
    <row r="80" spans="1:17" s="53" customFormat="1" ht="30" x14ac:dyDescent="0.2">
      <c r="A80" s="34"/>
      <c r="B80" s="319">
        <v>3236</v>
      </c>
      <c r="C80" s="268"/>
      <c r="D80" s="682" t="s">
        <v>116</v>
      </c>
      <c r="E80" s="667"/>
      <c r="F80" s="144"/>
      <c r="G80" s="144"/>
      <c r="H80" s="316" t="e">
        <f t="shared" si="14"/>
        <v>#DIV/0!</v>
      </c>
      <c r="I80" s="316"/>
      <c r="J80" s="52"/>
      <c r="K80" s="52"/>
      <c r="L80" s="52"/>
      <c r="M80" s="52"/>
      <c r="N80" s="52"/>
      <c r="O80" s="52"/>
      <c r="P80" s="52"/>
      <c r="Q80" s="52"/>
    </row>
    <row r="81" spans="1:17" s="53" customFormat="1" ht="30" x14ac:dyDescent="0.2">
      <c r="A81" s="34"/>
      <c r="B81" s="319">
        <v>3237</v>
      </c>
      <c r="C81" s="268"/>
      <c r="D81" s="682" t="s">
        <v>117</v>
      </c>
      <c r="E81" s="662"/>
      <c r="F81" s="144">
        <v>63840</v>
      </c>
      <c r="G81" s="705">
        <v>60382.01</v>
      </c>
      <c r="H81" s="316" t="e">
        <f t="shared" si="14"/>
        <v>#DIV/0!</v>
      </c>
      <c r="I81" s="316"/>
      <c r="J81" s="52"/>
      <c r="K81" s="398"/>
      <c r="L81" s="398"/>
      <c r="M81" s="398"/>
      <c r="N81" s="52"/>
      <c r="O81" s="52"/>
      <c r="P81" s="52"/>
      <c r="Q81" s="52"/>
    </row>
    <row r="82" spans="1:17" s="53" customFormat="1" x14ac:dyDescent="0.2">
      <c r="A82" s="34"/>
      <c r="B82" s="319">
        <v>3238</v>
      </c>
      <c r="C82" s="268"/>
      <c r="D82" s="682" t="s">
        <v>118</v>
      </c>
      <c r="E82" s="662"/>
      <c r="F82" s="144">
        <v>4000</v>
      </c>
      <c r="G82" s="144">
        <v>4639.88</v>
      </c>
      <c r="H82" s="316" t="e">
        <f t="shared" si="14"/>
        <v>#DIV/0!</v>
      </c>
      <c r="I82" s="316"/>
      <c r="J82" s="52"/>
      <c r="K82" s="91"/>
      <c r="L82" s="52" t="s">
        <v>261</v>
      </c>
      <c r="M82" s="52"/>
      <c r="N82" s="52"/>
      <c r="O82" s="52"/>
      <c r="P82" s="52"/>
      <c r="Q82" s="52"/>
    </row>
    <row r="83" spans="1:17" s="53" customFormat="1" x14ac:dyDescent="0.2">
      <c r="A83" s="34"/>
      <c r="B83" s="319">
        <v>3239</v>
      </c>
      <c r="C83" s="268"/>
      <c r="D83" s="682" t="s">
        <v>119</v>
      </c>
      <c r="E83" s="323"/>
      <c r="F83" s="144">
        <v>29513</v>
      </c>
      <c r="G83" s="144">
        <v>44116.14</v>
      </c>
      <c r="H83" s="316" t="e">
        <f t="shared" si="14"/>
        <v>#DIV/0!</v>
      </c>
      <c r="I83" s="316"/>
      <c r="J83" s="52"/>
      <c r="K83" s="52"/>
      <c r="L83" s="52"/>
      <c r="M83" s="52"/>
      <c r="N83" s="52"/>
      <c r="O83" s="52"/>
      <c r="P83" s="52"/>
      <c r="Q83" s="52"/>
    </row>
    <row r="84" spans="1:17" s="53" customFormat="1" ht="45" x14ac:dyDescent="0.2">
      <c r="A84" s="34"/>
      <c r="B84" s="321">
        <v>324</v>
      </c>
      <c r="C84" s="268"/>
      <c r="D84" s="349" t="s">
        <v>120</v>
      </c>
      <c r="E84" s="677">
        <f>E85</f>
        <v>0</v>
      </c>
      <c r="F84" s="678"/>
      <c r="G84" s="678">
        <f>G85</f>
        <v>0</v>
      </c>
      <c r="H84" s="316" t="e">
        <f t="shared" si="14"/>
        <v>#DIV/0!</v>
      </c>
      <c r="I84" s="316"/>
      <c r="J84" s="52"/>
      <c r="K84" s="52"/>
      <c r="L84" s="52"/>
      <c r="M84" s="52"/>
      <c r="N84" s="52"/>
      <c r="O84" s="52"/>
      <c r="P84" s="52"/>
      <c r="Q84" s="52"/>
    </row>
    <row r="85" spans="1:17" s="53" customFormat="1" ht="45" x14ac:dyDescent="0.2">
      <c r="A85" s="34"/>
      <c r="B85" s="319">
        <v>3241</v>
      </c>
      <c r="C85" s="268"/>
      <c r="D85" s="322" t="s">
        <v>120</v>
      </c>
      <c r="E85" s="144"/>
      <c r="F85" s="144"/>
      <c r="G85" s="320"/>
      <c r="H85" s="316" t="e">
        <f t="shared" si="14"/>
        <v>#DIV/0!</v>
      </c>
      <c r="I85" s="316"/>
      <c r="J85" s="52"/>
      <c r="K85" s="52"/>
      <c r="L85" s="52"/>
      <c r="M85" s="52"/>
      <c r="N85" s="52"/>
      <c r="O85" s="52"/>
      <c r="P85" s="52"/>
      <c r="Q85" s="52"/>
    </row>
    <row r="86" spans="1:17" s="53" customFormat="1" ht="30" x14ac:dyDescent="0.2">
      <c r="A86" s="34"/>
      <c r="B86" s="325">
        <v>329</v>
      </c>
      <c r="C86" s="317"/>
      <c r="D86" s="312" t="s">
        <v>121</v>
      </c>
      <c r="E86" s="313">
        <f>SUM(E87:E88)</f>
        <v>0</v>
      </c>
      <c r="F86" s="308">
        <f>+F87+F88</f>
        <v>1500</v>
      </c>
      <c r="G86" s="308">
        <f>SUM(G87:G88)</f>
        <v>1460.34</v>
      </c>
      <c r="H86" s="316" t="e">
        <f t="shared" si="14"/>
        <v>#DIV/0!</v>
      </c>
      <c r="I86" s="318"/>
      <c r="J86" s="52"/>
      <c r="K86" s="52"/>
      <c r="L86" s="52"/>
      <c r="M86" s="52"/>
      <c r="N86" s="52"/>
      <c r="O86" s="52"/>
      <c r="P86" s="52"/>
      <c r="Q86" s="52"/>
    </row>
    <row r="87" spans="1:17" s="53" customFormat="1" ht="63" x14ac:dyDescent="0.2">
      <c r="A87" s="34"/>
      <c r="B87" s="689">
        <v>3291</v>
      </c>
      <c r="C87" s="317"/>
      <c r="D87" s="333" t="s">
        <v>122</v>
      </c>
      <c r="E87" s="690">
        <v>0</v>
      </c>
      <c r="F87" s="308"/>
      <c r="G87" s="144">
        <v>0</v>
      </c>
      <c r="H87" s="316" t="e">
        <f t="shared" si="14"/>
        <v>#DIV/0!</v>
      </c>
      <c r="I87" s="318"/>
      <c r="J87" s="52"/>
      <c r="K87" s="52"/>
      <c r="L87" s="52"/>
      <c r="M87" s="52"/>
      <c r="N87" s="52"/>
      <c r="O87" s="52"/>
      <c r="P87" s="52"/>
      <c r="Q87" s="52"/>
    </row>
    <row r="88" spans="1:17" s="53" customFormat="1" x14ac:dyDescent="0.2">
      <c r="A88" s="34"/>
      <c r="B88" s="319">
        <v>3293</v>
      </c>
      <c r="C88" s="268"/>
      <c r="D88" s="322" t="s">
        <v>123</v>
      </c>
      <c r="E88" s="144">
        <v>0</v>
      </c>
      <c r="F88" s="144">
        <v>1500</v>
      </c>
      <c r="G88" s="144">
        <v>1460.34</v>
      </c>
      <c r="H88" s="316" t="e">
        <f t="shared" si="14"/>
        <v>#DIV/0!</v>
      </c>
      <c r="I88" s="316"/>
      <c r="J88" s="52"/>
      <c r="K88" s="52"/>
      <c r="L88" s="52"/>
      <c r="M88" s="52"/>
      <c r="N88" s="52"/>
      <c r="O88" s="52"/>
      <c r="P88" s="52"/>
      <c r="Q88" s="52"/>
    </row>
    <row r="89" spans="1:17" s="53" customFormat="1" x14ac:dyDescent="0.2">
      <c r="A89" s="356"/>
      <c r="B89" s="357">
        <v>34</v>
      </c>
      <c r="C89" s="358"/>
      <c r="D89" s="359" t="s">
        <v>124</v>
      </c>
      <c r="E89" s="360">
        <v>156.96</v>
      </c>
      <c r="F89" s="306">
        <f>+F90</f>
        <v>1000</v>
      </c>
      <c r="G89" s="306">
        <f>G90</f>
        <v>366.75</v>
      </c>
      <c r="H89" s="361">
        <f t="shared" si="14"/>
        <v>233.65825688073394</v>
      </c>
      <c r="I89" s="306">
        <f t="shared" si="15"/>
        <v>36.675000000000004</v>
      </c>
      <c r="J89" s="52"/>
      <c r="K89" s="52"/>
      <c r="L89" s="52"/>
      <c r="M89" s="52"/>
      <c r="N89" s="52"/>
      <c r="O89" s="52"/>
      <c r="P89" s="52"/>
      <c r="Q89" s="52"/>
    </row>
    <row r="90" spans="1:17" s="53" customFormat="1" ht="30" x14ac:dyDescent="0.2">
      <c r="A90" s="34"/>
      <c r="B90" s="321">
        <v>343</v>
      </c>
      <c r="C90" s="268"/>
      <c r="D90" s="326" t="s">
        <v>125</v>
      </c>
      <c r="E90" s="313">
        <f>E91</f>
        <v>0</v>
      </c>
      <c r="F90" s="144">
        <f>+F91</f>
        <v>1000</v>
      </c>
      <c r="G90" s="308">
        <f>G91</f>
        <v>366.75</v>
      </c>
      <c r="H90" s="316" t="e">
        <f t="shared" si="14"/>
        <v>#DIV/0!</v>
      </c>
      <c r="I90" s="316"/>
      <c r="J90" s="52"/>
      <c r="K90" s="52"/>
      <c r="L90" s="52"/>
      <c r="M90" s="52"/>
      <c r="N90" s="52"/>
      <c r="O90" s="52"/>
      <c r="P90" s="52"/>
      <c r="Q90" s="52"/>
    </row>
    <row r="91" spans="1:17" s="53" customFormat="1" ht="47.25" x14ac:dyDescent="0.2">
      <c r="A91" s="34"/>
      <c r="B91" s="319">
        <v>3431</v>
      </c>
      <c r="C91" s="268"/>
      <c r="D91" s="327" t="s">
        <v>126</v>
      </c>
      <c r="E91" s="144"/>
      <c r="F91" s="144">
        <v>1000</v>
      </c>
      <c r="G91" s="144">
        <v>366.75</v>
      </c>
      <c r="H91" s="316" t="e">
        <f t="shared" si="14"/>
        <v>#DIV/0!</v>
      </c>
      <c r="I91" s="316"/>
      <c r="J91" s="52"/>
      <c r="K91" s="91"/>
      <c r="L91" s="52"/>
      <c r="M91" s="52"/>
      <c r="N91" s="52"/>
      <c r="O91" s="52"/>
      <c r="P91" s="52"/>
      <c r="Q91" s="52"/>
    </row>
    <row r="92" spans="1:17" s="55" customFormat="1" ht="45" x14ac:dyDescent="0.2">
      <c r="A92" s="34"/>
      <c r="B92" s="328">
        <v>4</v>
      </c>
      <c r="C92" s="329"/>
      <c r="D92" s="330" t="s">
        <v>127</v>
      </c>
      <c r="E92" s="313">
        <f>SUM(E93,E101)</f>
        <v>0</v>
      </c>
      <c r="F92" s="313">
        <f>F93</f>
        <v>28000</v>
      </c>
      <c r="G92" s="308">
        <f>SUM(G93,G101)</f>
        <v>20457.440000000002</v>
      </c>
      <c r="H92" s="308" t="e">
        <f t="shared" ref="H92:H102" si="18">SUM(G92/E92*100)</f>
        <v>#DIV/0!</v>
      </c>
      <c r="I92" s="316"/>
      <c r="J92" s="54"/>
      <c r="K92" s="54"/>
      <c r="L92" s="54"/>
      <c r="M92" s="54"/>
      <c r="N92" s="54"/>
      <c r="O92" s="54"/>
      <c r="P92" s="54"/>
      <c r="Q92" s="54"/>
    </row>
    <row r="93" spans="1:17" s="55" customFormat="1" ht="45" x14ac:dyDescent="0.2">
      <c r="A93" s="356"/>
      <c r="B93" s="362">
        <v>42</v>
      </c>
      <c r="C93" s="358"/>
      <c r="D93" s="363" t="s">
        <v>128</v>
      </c>
      <c r="E93" s="360">
        <f>E94</f>
        <v>0</v>
      </c>
      <c r="F93" s="360">
        <f>+F94</f>
        <v>28000</v>
      </c>
      <c r="G93" s="306">
        <f>+G94+G99+G101</f>
        <v>20457.440000000002</v>
      </c>
      <c r="H93" s="306" t="e">
        <f t="shared" si="18"/>
        <v>#DIV/0!</v>
      </c>
      <c r="I93" s="306">
        <f t="shared" si="15"/>
        <v>73.062285714285721</v>
      </c>
      <c r="J93" s="54"/>
      <c r="K93" s="54"/>
      <c r="L93" s="54"/>
      <c r="M93" s="54"/>
      <c r="N93" s="54"/>
      <c r="O93" s="54"/>
      <c r="P93" s="54"/>
      <c r="Q93" s="54"/>
    </row>
    <row r="94" spans="1:17" s="55" customFormat="1" x14ac:dyDescent="0.2">
      <c r="A94" s="34"/>
      <c r="B94" s="325">
        <v>422</v>
      </c>
      <c r="C94" s="268"/>
      <c r="D94" s="312" t="s">
        <v>129</v>
      </c>
      <c r="E94" s="313">
        <f>E95</f>
        <v>0</v>
      </c>
      <c r="F94" s="144">
        <f>+F95</f>
        <v>28000</v>
      </c>
      <c r="G94" s="308">
        <f>SUM(G95:G98)</f>
        <v>19207.440000000002</v>
      </c>
      <c r="H94" s="308" t="e">
        <f t="shared" si="18"/>
        <v>#DIV/0!</v>
      </c>
      <c r="I94" s="316"/>
      <c r="J94" s="54"/>
      <c r="K94" s="54"/>
      <c r="L94" s="54"/>
      <c r="M94" s="54"/>
      <c r="N94" s="54"/>
      <c r="O94" s="54"/>
      <c r="P94" s="54"/>
      <c r="Q94" s="54"/>
    </row>
    <row r="95" spans="1:17" s="55" customFormat="1" ht="30" x14ac:dyDescent="0.2">
      <c r="A95" s="34"/>
      <c r="B95" s="325">
        <v>4221</v>
      </c>
      <c r="C95" s="268"/>
      <c r="D95" s="312" t="s">
        <v>130</v>
      </c>
      <c r="E95" s="702"/>
      <c r="F95" s="144">
        <v>28000</v>
      </c>
      <c r="G95" s="691">
        <v>14771.84</v>
      </c>
      <c r="H95" s="308"/>
      <c r="I95" s="316"/>
      <c r="J95" s="54"/>
      <c r="K95" s="54"/>
      <c r="L95" s="54"/>
      <c r="M95" s="54"/>
      <c r="N95" s="54"/>
      <c r="O95" s="54"/>
      <c r="P95" s="54"/>
      <c r="Q95" s="54"/>
    </row>
    <row r="96" spans="1:17" s="55" customFormat="1" ht="30" x14ac:dyDescent="0.2">
      <c r="A96" s="34"/>
      <c r="B96" s="689">
        <v>4222</v>
      </c>
      <c r="C96" s="268"/>
      <c r="D96" s="692" t="s">
        <v>131</v>
      </c>
      <c r="E96" s="144">
        <v>0</v>
      </c>
      <c r="F96" s="144"/>
      <c r="G96" s="320">
        <v>1183.2</v>
      </c>
      <c r="H96" s="308" t="e">
        <f t="shared" si="18"/>
        <v>#DIV/0!</v>
      </c>
      <c r="I96" s="316"/>
      <c r="J96" s="54"/>
      <c r="K96" s="54"/>
      <c r="L96" s="54"/>
      <c r="M96" s="54"/>
      <c r="N96" s="54"/>
      <c r="O96" s="54"/>
      <c r="P96" s="54"/>
      <c r="Q96" s="54"/>
    </row>
    <row r="97" spans="1:17" s="55" customFormat="1" ht="30" x14ac:dyDescent="0.2">
      <c r="A97" s="34"/>
      <c r="B97" s="689">
        <v>4223</v>
      </c>
      <c r="C97" s="268"/>
      <c r="D97" s="706" t="s">
        <v>245</v>
      </c>
      <c r="E97" s="144">
        <v>0</v>
      </c>
      <c r="F97" s="144"/>
      <c r="G97" s="320">
        <v>259</v>
      </c>
      <c r="H97" s="308" t="e">
        <f t="shared" si="18"/>
        <v>#DIV/0!</v>
      </c>
      <c r="I97" s="316"/>
      <c r="J97" s="54"/>
      <c r="K97" s="54"/>
      <c r="L97" s="54"/>
      <c r="M97" s="54"/>
      <c r="N97" s="54"/>
      <c r="O97" s="54"/>
      <c r="P97" s="54"/>
      <c r="Q97" s="54"/>
    </row>
    <row r="98" spans="1:17" s="55" customFormat="1" ht="30" x14ac:dyDescent="0.2">
      <c r="A98" s="34"/>
      <c r="B98" s="689">
        <v>4226</v>
      </c>
      <c r="C98" s="268"/>
      <c r="D98" s="692" t="s">
        <v>132</v>
      </c>
      <c r="E98" s="144">
        <v>0</v>
      </c>
      <c r="F98" s="144"/>
      <c r="G98" s="331">
        <v>2993.4</v>
      </c>
      <c r="H98" s="308"/>
      <c r="I98" s="316"/>
      <c r="J98" s="54"/>
      <c r="K98" s="54"/>
      <c r="L98" s="54"/>
      <c r="M98" s="54"/>
      <c r="N98" s="54"/>
      <c r="O98" s="54"/>
      <c r="P98" s="54"/>
      <c r="Q98" s="54"/>
    </row>
    <row r="99" spans="1:17" s="55" customFormat="1" ht="30" x14ac:dyDescent="0.2">
      <c r="A99" s="34"/>
      <c r="B99" s="362">
        <v>426</v>
      </c>
      <c r="C99" s="358"/>
      <c r="D99" s="363" t="s">
        <v>247</v>
      </c>
      <c r="E99" s="360">
        <f t="shared" ref="E99:G101" si="19">E100</f>
        <v>0</v>
      </c>
      <c r="F99" s="364">
        <v>0</v>
      </c>
      <c r="G99" s="306">
        <f t="shared" si="19"/>
        <v>1250</v>
      </c>
      <c r="H99" s="306" t="e">
        <f t="shared" ref="H99" si="20">SUM(G99/E99*100)</f>
        <v>#DIV/0!</v>
      </c>
      <c r="I99" s="361"/>
      <c r="J99" s="54"/>
      <c r="K99" s="54"/>
      <c r="L99" s="54"/>
      <c r="M99" s="54"/>
      <c r="N99" s="54"/>
      <c r="O99" s="54"/>
      <c r="P99" s="54"/>
      <c r="Q99" s="54"/>
    </row>
    <row r="100" spans="1:17" s="55" customFormat="1" ht="30" x14ac:dyDescent="0.2">
      <c r="A100" s="34"/>
      <c r="B100" s="689">
        <v>4262</v>
      </c>
      <c r="C100" s="268"/>
      <c r="D100" s="706" t="s">
        <v>246</v>
      </c>
      <c r="E100" s="144">
        <v>0</v>
      </c>
      <c r="F100" s="144"/>
      <c r="G100" s="331">
        <v>1250</v>
      </c>
      <c r="H100" s="308"/>
      <c r="I100" s="316"/>
      <c r="J100" s="54"/>
      <c r="K100" s="54"/>
      <c r="L100" s="54"/>
      <c r="M100" s="54"/>
      <c r="N100" s="54"/>
      <c r="O100" s="54"/>
      <c r="P100" s="54"/>
      <c r="Q100" s="54"/>
    </row>
    <row r="101" spans="1:17" s="55" customFormat="1" ht="60" x14ac:dyDescent="0.2">
      <c r="A101" s="34"/>
      <c r="B101" s="362">
        <v>45</v>
      </c>
      <c r="C101" s="358"/>
      <c r="D101" s="363" t="s">
        <v>134</v>
      </c>
      <c r="E101" s="360">
        <f t="shared" si="19"/>
        <v>0</v>
      </c>
      <c r="F101" s="364">
        <v>0</v>
      </c>
      <c r="G101" s="306">
        <f t="shared" si="19"/>
        <v>0</v>
      </c>
      <c r="H101" s="306" t="e">
        <f t="shared" si="18"/>
        <v>#DIV/0!</v>
      </c>
      <c r="I101" s="361"/>
      <c r="J101" s="54"/>
      <c r="K101" s="54"/>
      <c r="L101" s="54"/>
      <c r="M101" s="54"/>
      <c r="N101" s="54"/>
      <c r="O101" s="54"/>
      <c r="P101" s="54"/>
      <c r="Q101" s="54"/>
    </row>
    <row r="102" spans="1:17" s="55" customFormat="1" ht="45" x14ac:dyDescent="0.2">
      <c r="A102" s="34"/>
      <c r="B102" s="325">
        <v>451</v>
      </c>
      <c r="C102" s="268"/>
      <c r="D102" s="312" t="s">
        <v>135</v>
      </c>
      <c r="E102" s="144">
        <f>E103</f>
        <v>0</v>
      </c>
      <c r="F102" s="144"/>
      <c r="G102" s="308">
        <f>G103</f>
        <v>0</v>
      </c>
      <c r="H102" s="308" t="e">
        <f t="shared" si="18"/>
        <v>#DIV/0!</v>
      </c>
      <c r="I102" s="316"/>
      <c r="J102" s="54"/>
      <c r="K102" s="54"/>
      <c r="L102" s="54"/>
      <c r="M102" s="54"/>
      <c r="N102" s="54"/>
      <c r="O102" s="54"/>
      <c r="P102" s="54"/>
      <c r="Q102" s="54"/>
    </row>
    <row r="103" spans="1:17" s="55" customFormat="1" x14ac:dyDescent="0.2">
      <c r="A103" s="34"/>
      <c r="B103" s="325"/>
      <c r="C103" s="268"/>
      <c r="D103" s="312"/>
      <c r="E103" s="144"/>
      <c r="F103" s="144"/>
      <c r="G103" s="332"/>
      <c r="H103" s="308"/>
      <c r="I103" s="316"/>
      <c r="J103" s="54"/>
      <c r="K103" s="54"/>
      <c r="L103" s="54"/>
      <c r="M103" s="54"/>
      <c r="N103" s="54"/>
      <c r="O103" s="54"/>
      <c r="P103" s="54"/>
      <c r="Q103" s="54"/>
    </row>
    <row r="104" spans="1:17" s="53" customFormat="1" ht="21" x14ac:dyDescent="0.2">
      <c r="A104" s="44"/>
      <c r="B104" s="397" t="s">
        <v>136</v>
      </c>
      <c r="C104" s="42" t="s">
        <v>72</v>
      </c>
      <c r="D104" s="43" t="s">
        <v>137</v>
      </c>
      <c r="E104" s="85">
        <f>SUM(E56,E64,E89,E92)</f>
        <v>27764.07</v>
      </c>
      <c r="F104" s="85">
        <f t="shared" ref="F104:G104" si="21">SUM(F56,F64,F89,F92)</f>
        <v>253841</v>
      </c>
      <c r="G104" s="85">
        <f t="shared" si="21"/>
        <v>236321.68000000002</v>
      </c>
      <c r="H104" s="104">
        <f t="shared" si="14"/>
        <v>851.17808736255165</v>
      </c>
      <c r="I104" s="104">
        <f t="shared" si="15"/>
        <v>93.098309571739804</v>
      </c>
      <c r="J104" s="52"/>
      <c r="K104" s="52"/>
      <c r="L104" s="52"/>
      <c r="M104" s="52"/>
      <c r="N104" s="52"/>
      <c r="O104" s="52"/>
      <c r="P104" s="52"/>
      <c r="Q104" s="52"/>
    </row>
    <row r="105" spans="1:17" s="53" customFormat="1" x14ac:dyDescent="0.2">
      <c r="A105" s="303"/>
      <c r="B105" s="302">
        <v>31</v>
      </c>
      <c r="C105" s="303"/>
      <c r="D105" s="304" t="s">
        <v>89</v>
      </c>
      <c r="E105" s="305">
        <f>SUM(E106)</f>
        <v>0</v>
      </c>
      <c r="F105" s="305">
        <v>0</v>
      </c>
      <c r="G105" s="305">
        <f>SUM(G106)</f>
        <v>0</v>
      </c>
      <c r="H105" s="306" t="e">
        <f t="shared" si="14"/>
        <v>#DIV/0!</v>
      </c>
      <c r="I105" s="403" t="e">
        <f t="shared" si="15"/>
        <v>#DIV/0!</v>
      </c>
      <c r="J105" s="52"/>
      <c r="K105" s="52"/>
      <c r="L105" s="52"/>
      <c r="M105" s="52"/>
      <c r="N105" s="52"/>
      <c r="O105" s="52"/>
      <c r="P105" s="52"/>
      <c r="Q105" s="52"/>
    </row>
    <row r="106" spans="1:17" s="55" customFormat="1" ht="30" x14ac:dyDescent="0.2">
      <c r="A106" s="270"/>
      <c r="B106" s="307" t="s">
        <v>92</v>
      </c>
      <c r="C106" s="268"/>
      <c r="D106" s="334" t="s">
        <v>93</v>
      </c>
      <c r="E106" s="308">
        <f>SUM(E107)</f>
        <v>0</v>
      </c>
      <c r="F106" s="308"/>
      <c r="G106" s="308">
        <f>SUM(G107)</f>
        <v>0</v>
      </c>
      <c r="H106" s="144" t="e">
        <f t="shared" si="14"/>
        <v>#DIV/0!</v>
      </c>
      <c r="I106" s="144"/>
      <c r="J106" s="54"/>
      <c r="K106" s="54"/>
      <c r="L106" s="54"/>
      <c r="M106" s="54"/>
      <c r="N106" s="54"/>
      <c r="O106" s="54"/>
      <c r="P106" s="54"/>
      <c r="Q106" s="54"/>
    </row>
    <row r="107" spans="1:17" s="55" customFormat="1" ht="30" x14ac:dyDescent="0.2">
      <c r="A107" s="268"/>
      <c r="B107" s="309" t="s">
        <v>94</v>
      </c>
      <c r="C107" s="268"/>
      <c r="D107" s="315" t="s">
        <v>93</v>
      </c>
      <c r="E107" s="144"/>
      <c r="F107" s="144"/>
      <c r="G107" s="144">
        <f>SUM(POSEBNI_DIO_!D59)</f>
        <v>0</v>
      </c>
      <c r="H107" s="308" t="e">
        <f t="shared" si="14"/>
        <v>#DIV/0!</v>
      </c>
      <c r="I107" s="308"/>
      <c r="J107" s="54"/>
      <c r="K107" s="54"/>
      <c r="L107" s="54"/>
      <c r="M107" s="54"/>
      <c r="N107" s="54"/>
      <c r="O107" s="54"/>
      <c r="P107" s="54"/>
      <c r="Q107" s="54"/>
    </row>
    <row r="108" spans="1:17" s="53" customFormat="1" x14ac:dyDescent="0.2">
      <c r="A108" s="303"/>
      <c r="B108" s="302">
        <v>32</v>
      </c>
      <c r="C108" s="303"/>
      <c r="D108" s="304" t="s">
        <v>97</v>
      </c>
      <c r="E108" s="305">
        <f>SUM(E109,E112,E117,E125,E127)</f>
        <v>0</v>
      </c>
      <c r="F108" s="305">
        <f>+F109+F112+F117+F125+F127</f>
        <v>256000</v>
      </c>
      <c r="G108" s="305">
        <f t="shared" ref="G108" si="22">SUM(G109,G112,G117,G125,G127)</f>
        <v>234772.67</v>
      </c>
      <c r="H108" s="306" t="e">
        <f t="shared" si="14"/>
        <v>#DIV/0!</v>
      </c>
      <c r="I108" s="306">
        <f t="shared" si="15"/>
        <v>91.708074218749999</v>
      </c>
      <c r="J108" s="52"/>
      <c r="K108" s="52"/>
      <c r="L108" s="52"/>
      <c r="M108" s="52"/>
      <c r="N108" s="52"/>
      <c r="O108" s="52"/>
      <c r="P108" s="52"/>
      <c r="Q108" s="52"/>
    </row>
    <row r="109" spans="1:17" s="53" customFormat="1" ht="30" x14ac:dyDescent="0.2">
      <c r="A109" s="303"/>
      <c r="B109" s="302" t="s">
        <v>138</v>
      </c>
      <c r="C109" s="303"/>
      <c r="D109" s="334" t="s">
        <v>98</v>
      </c>
      <c r="E109" s="305">
        <f>SUM(E110,E111)</f>
        <v>0</v>
      </c>
      <c r="F109" s="305"/>
      <c r="G109" s="305">
        <f>SUM(G110,G111)</f>
        <v>499.08</v>
      </c>
      <c r="H109" s="306" t="e">
        <f t="shared" si="14"/>
        <v>#DIV/0!</v>
      </c>
      <c r="I109" s="306"/>
      <c r="J109" s="52"/>
      <c r="K109" s="52"/>
      <c r="L109" s="52"/>
      <c r="M109" s="52"/>
      <c r="N109" s="52"/>
      <c r="O109" s="52"/>
      <c r="P109" s="52"/>
      <c r="Q109" s="52"/>
    </row>
    <row r="110" spans="1:17" s="53" customFormat="1" x14ac:dyDescent="0.2">
      <c r="A110" s="303"/>
      <c r="B110" s="302" t="s">
        <v>99</v>
      </c>
      <c r="C110" s="303"/>
      <c r="D110" s="268" t="s">
        <v>100</v>
      </c>
      <c r="E110" s="703"/>
      <c r="F110" s="305"/>
      <c r="G110" s="305">
        <v>374.08</v>
      </c>
      <c r="H110" s="306" t="e">
        <f t="shared" si="14"/>
        <v>#DIV/0!</v>
      </c>
      <c r="I110" s="306"/>
      <c r="J110" s="52"/>
      <c r="K110" s="52"/>
      <c r="L110" s="52"/>
      <c r="M110" s="52"/>
      <c r="N110" s="52"/>
      <c r="O110" s="52"/>
      <c r="P110" s="52"/>
      <c r="Q110" s="52"/>
    </row>
    <row r="111" spans="1:17" s="53" customFormat="1" ht="30" x14ac:dyDescent="0.2">
      <c r="A111" s="303"/>
      <c r="B111" s="302" t="s">
        <v>248</v>
      </c>
      <c r="C111" s="303"/>
      <c r="D111" s="707" t="s">
        <v>172</v>
      </c>
      <c r="E111" s="703"/>
      <c r="F111" s="305"/>
      <c r="G111" s="305">
        <v>125</v>
      </c>
      <c r="H111" s="306" t="e">
        <f t="shared" si="14"/>
        <v>#DIV/0!</v>
      </c>
      <c r="I111" s="306"/>
      <c r="J111" s="52"/>
      <c r="K111" s="52"/>
      <c r="L111" s="52"/>
      <c r="M111" s="52"/>
      <c r="N111" s="52"/>
      <c r="O111" s="52"/>
      <c r="P111" s="52"/>
      <c r="Q111" s="52"/>
    </row>
    <row r="112" spans="1:17" s="53" customFormat="1" ht="30" x14ac:dyDescent="0.2">
      <c r="A112" s="270"/>
      <c r="B112" s="307">
        <v>322</v>
      </c>
      <c r="C112" s="270"/>
      <c r="D112" s="334" t="s">
        <v>105</v>
      </c>
      <c r="E112" s="264">
        <f>SUM(E113,E114,E115,E116,)</f>
        <v>0</v>
      </c>
      <c r="F112" s="264">
        <f>+F113</f>
        <v>4000</v>
      </c>
      <c r="G112" s="264">
        <f>SUM(G113,G114,G115,G116)</f>
        <v>3847.24</v>
      </c>
      <c r="H112" s="144" t="e">
        <f t="shared" si="14"/>
        <v>#DIV/0!</v>
      </c>
      <c r="I112" s="144"/>
      <c r="J112" s="52"/>
      <c r="K112" s="52"/>
      <c r="L112" s="52"/>
      <c r="M112" s="52"/>
      <c r="N112" s="52"/>
      <c r="O112" s="52"/>
      <c r="P112" s="52"/>
      <c r="Q112" s="52"/>
    </row>
    <row r="113" spans="1:17" s="53" customFormat="1" ht="45" x14ac:dyDescent="0.2">
      <c r="A113" s="268"/>
      <c r="B113" s="309" t="s">
        <v>139</v>
      </c>
      <c r="C113" s="268"/>
      <c r="D113" s="315" t="s">
        <v>106</v>
      </c>
      <c r="E113" s="148"/>
      <c r="F113" s="148">
        <v>4000</v>
      </c>
      <c r="G113" s="148">
        <v>3847.24</v>
      </c>
      <c r="H113" s="144" t="e">
        <f t="shared" si="14"/>
        <v>#DIV/0!</v>
      </c>
      <c r="I113" s="144"/>
      <c r="J113" s="52"/>
      <c r="K113" s="52"/>
      <c r="L113" s="52"/>
      <c r="M113" s="52"/>
      <c r="N113" s="52"/>
      <c r="O113" s="52"/>
      <c r="P113" s="52"/>
      <c r="Q113" s="52"/>
    </row>
    <row r="114" spans="1:17" s="62" customFormat="1" x14ac:dyDescent="0.2">
      <c r="A114" s="268"/>
      <c r="B114" s="309" t="s">
        <v>140</v>
      </c>
      <c r="C114" s="268"/>
      <c r="D114" s="268" t="s">
        <v>107</v>
      </c>
      <c r="E114" s="148">
        <v>0</v>
      </c>
      <c r="F114" s="148"/>
      <c r="G114" s="148">
        <f>SUM(POSEBNI_DIO_!D66)</f>
        <v>0</v>
      </c>
      <c r="H114" s="144" t="e">
        <f t="shared" si="14"/>
        <v>#DIV/0!</v>
      </c>
      <c r="I114" s="144"/>
      <c r="J114" s="61"/>
      <c r="K114" s="61"/>
      <c r="L114" s="61"/>
      <c r="M114" s="61"/>
      <c r="N114" s="61"/>
      <c r="O114" s="61"/>
      <c r="P114" s="61"/>
      <c r="Q114" s="61"/>
    </row>
    <row r="115" spans="1:17" s="53" customFormat="1" ht="45" x14ac:dyDescent="0.2">
      <c r="A115" s="268"/>
      <c r="B115" s="309" t="s">
        <v>141</v>
      </c>
      <c r="C115" s="268"/>
      <c r="D115" s="315" t="s">
        <v>108</v>
      </c>
      <c r="E115" s="148"/>
      <c r="F115" s="148"/>
      <c r="G115" s="148"/>
      <c r="H115" s="314" t="e">
        <f t="shared" si="14"/>
        <v>#DIV/0!</v>
      </c>
      <c r="I115" s="314"/>
      <c r="J115" s="52"/>
      <c r="K115" s="52"/>
      <c r="L115" s="52"/>
      <c r="M115" s="52"/>
      <c r="N115" s="52"/>
      <c r="O115" s="52"/>
      <c r="P115" s="52"/>
      <c r="Q115" s="52"/>
    </row>
    <row r="116" spans="1:17" s="53" customFormat="1" ht="30" x14ac:dyDescent="0.2">
      <c r="A116" s="268"/>
      <c r="B116" s="309" t="s">
        <v>142</v>
      </c>
      <c r="C116" s="268"/>
      <c r="D116" s="315" t="s">
        <v>109</v>
      </c>
      <c r="E116" s="148"/>
      <c r="F116" s="148"/>
      <c r="G116" s="148"/>
      <c r="H116" s="314" t="e">
        <f t="shared" si="14"/>
        <v>#DIV/0!</v>
      </c>
      <c r="I116" s="314"/>
      <c r="J116" s="52"/>
      <c r="K116" s="52"/>
      <c r="L116" s="52"/>
      <c r="M116" s="52"/>
      <c r="N116" s="52"/>
      <c r="O116" s="52"/>
      <c r="P116" s="52"/>
      <c r="Q116" s="52"/>
    </row>
    <row r="117" spans="1:17" s="53" customFormat="1" x14ac:dyDescent="0.2">
      <c r="A117" s="268"/>
      <c r="B117" s="307" t="s">
        <v>143</v>
      </c>
      <c r="C117" s="270"/>
      <c r="D117" s="334" t="s">
        <v>110</v>
      </c>
      <c r="E117" s="264">
        <f>SUM(E118,E119,E120,E121,E122,E124)</f>
        <v>0</v>
      </c>
      <c r="F117" s="264">
        <f>SUM(F118:F124)</f>
        <v>247000</v>
      </c>
      <c r="G117" s="264">
        <f>SUM(G118:G124)</f>
        <v>224566.37</v>
      </c>
      <c r="H117" s="316" t="e">
        <f t="shared" si="14"/>
        <v>#DIV/0!</v>
      </c>
      <c r="I117" s="316"/>
      <c r="J117" s="52"/>
      <c r="K117" s="52"/>
      <c r="L117" s="52"/>
      <c r="M117" s="52"/>
      <c r="N117" s="52"/>
      <c r="O117" s="52"/>
      <c r="P117" s="52"/>
      <c r="Q117" s="52"/>
    </row>
    <row r="118" spans="1:17" s="53" customFormat="1" ht="30" x14ac:dyDescent="0.2">
      <c r="A118" s="268"/>
      <c r="B118" s="659" t="s">
        <v>144</v>
      </c>
      <c r="C118" s="270"/>
      <c r="D118" s="660" t="s">
        <v>145</v>
      </c>
      <c r="E118" s="661"/>
      <c r="F118" s="264">
        <v>3000</v>
      </c>
      <c r="G118" s="704">
        <v>3002.43</v>
      </c>
      <c r="H118" s="316"/>
      <c r="I118" s="316"/>
      <c r="J118" s="52"/>
      <c r="K118" s="52"/>
      <c r="L118" s="52"/>
      <c r="M118" s="52"/>
      <c r="N118" s="52"/>
      <c r="O118" s="52"/>
      <c r="P118" s="52"/>
      <c r="Q118" s="52"/>
    </row>
    <row r="119" spans="1:17" s="53" customFormat="1" ht="45" x14ac:dyDescent="0.2">
      <c r="A119" s="268"/>
      <c r="B119" s="659" t="s">
        <v>146</v>
      </c>
      <c r="C119" s="270"/>
      <c r="D119" s="660" t="s">
        <v>147</v>
      </c>
      <c r="E119" s="661"/>
      <c r="F119" s="264"/>
      <c r="G119" s="658"/>
      <c r="H119" s="316"/>
      <c r="I119" s="316"/>
      <c r="J119" s="52"/>
      <c r="K119" s="52"/>
      <c r="L119" s="52"/>
      <c r="M119" s="52"/>
      <c r="N119" s="52"/>
      <c r="O119" s="52"/>
      <c r="P119" s="52"/>
      <c r="Q119" s="52"/>
    </row>
    <row r="120" spans="1:17" s="53" customFormat="1" ht="30" x14ac:dyDescent="0.2">
      <c r="A120" s="268"/>
      <c r="B120" s="659" t="s">
        <v>148</v>
      </c>
      <c r="C120" s="270"/>
      <c r="D120" s="660" t="s">
        <v>113</v>
      </c>
      <c r="E120" s="661"/>
      <c r="F120" s="264">
        <v>13000</v>
      </c>
      <c r="G120" s="693">
        <v>12216.5</v>
      </c>
      <c r="H120" s="314" t="e">
        <f t="shared" si="14"/>
        <v>#DIV/0!</v>
      </c>
      <c r="I120" s="316"/>
      <c r="J120" s="52"/>
      <c r="K120" s="52"/>
      <c r="L120" s="52"/>
      <c r="M120" s="52"/>
      <c r="N120" s="52"/>
      <c r="O120" s="52"/>
      <c r="P120" s="52"/>
      <c r="Q120" s="52"/>
    </row>
    <row r="121" spans="1:17" s="53" customFormat="1" ht="30" x14ac:dyDescent="0.2">
      <c r="A121" s="268"/>
      <c r="B121" s="694" t="s">
        <v>149</v>
      </c>
      <c r="C121" s="299"/>
      <c r="D121" s="695" t="s">
        <v>115</v>
      </c>
      <c r="E121" s="696"/>
      <c r="F121" s="301">
        <v>3500</v>
      </c>
      <c r="G121" s="697">
        <v>3114.09</v>
      </c>
      <c r="H121" s="314" t="e">
        <f t="shared" si="14"/>
        <v>#DIV/0!</v>
      </c>
      <c r="I121" s="514"/>
      <c r="J121" s="52"/>
      <c r="K121" s="52"/>
      <c r="L121" s="52"/>
      <c r="M121" s="52"/>
      <c r="N121" s="52"/>
      <c r="O121" s="52"/>
      <c r="P121" s="52"/>
      <c r="Q121" s="52"/>
    </row>
    <row r="122" spans="1:17" s="53" customFormat="1" ht="30" x14ac:dyDescent="0.2">
      <c r="A122" s="268"/>
      <c r="B122" s="309" t="s">
        <v>150</v>
      </c>
      <c r="C122" s="268"/>
      <c r="D122" s="513" t="s">
        <v>117</v>
      </c>
      <c r="E122" s="148"/>
      <c r="F122" s="148">
        <v>36000</v>
      </c>
      <c r="G122" s="320">
        <v>28119.96</v>
      </c>
      <c r="H122" s="516" t="e">
        <f t="shared" si="14"/>
        <v>#DIV/0!</v>
      </c>
      <c r="I122" s="316"/>
      <c r="J122" s="52"/>
      <c r="K122" s="52"/>
      <c r="L122" s="52"/>
      <c r="M122" s="52"/>
      <c r="N122" s="52"/>
      <c r="O122" s="52"/>
      <c r="P122" s="52"/>
      <c r="Q122" s="52"/>
    </row>
    <row r="123" spans="1:17" s="53" customFormat="1" x14ac:dyDescent="0.2">
      <c r="A123" s="517"/>
      <c r="B123" s="518" t="s">
        <v>175</v>
      </c>
      <c r="C123" s="517"/>
      <c r="D123" s="709" t="s">
        <v>118</v>
      </c>
      <c r="E123" s="148"/>
      <c r="F123" s="148">
        <v>1500</v>
      </c>
      <c r="G123" s="710">
        <f>1402.91-778</f>
        <v>624.91000000000008</v>
      </c>
      <c r="H123" s="519" t="e">
        <f t="shared" ref="H123" si="23">SUM(G123/E123*100)</f>
        <v>#DIV/0!</v>
      </c>
      <c r="I123" s="520"/>
      <c r="J123" s="52"/>
      <c r="K123" s="52"/>
      <c r="L123" s="52"/>
      <c r="M123" s="52"/>
      <c r="N123" s="52"/>
      <c r="O123" s="52"/>
      <c r="P123" s="52"/>
      <c r="Q123" s="52"/>
    </row>
    <row r="124" spans="1:17" s="53" customFormat="1" x14ac:dyDescent="0.2">
      <c r="A124" s="517"/>
      <c r="B124" s="518" t="s">
        <v>151</v>
      </c>
      <c r="C124" s="517"/>
      <c r="D124" s="515" t="s">
        <v>119</v>
      </c>
      <c r="E124" s="708"/>
      <c r="F124" s="708">
        <v>190000</v>
      </c>
      <c r="G124" s="331">
        <f>188949.32-11119.14-341.7</f>
        <v>177488.47999999998</v>
      </c>
      <c r="H124" s="519" t="e">
        <f t="shared" si="14"/>
        <v>#DIV/0!</v>
      </c>
      <c r="I124" s="520"/>
      <c r="J124" s="52"/>
      <c r="K124" s="52"/>
      <c r="L124" s="52"/>
      <c r="M124" s="52"/>
      <c r="N124" s="52"/>
      <c r="O124" s="52"/>
      <c r="P124" s="52"/>
      <c r="Q124" s="52"/>
    </row>
    <row r="125" spans="1:17" s="53" customFormat="1" ht="45" x14ac:dyDescent="0.2">
      <c r="A125" s="268"/>
      <c r="B125" s="311" t="s">
        <v>152</v>
      </c>
      <c r="C125" s="268"/>
      <c r="D125" s="522" t="s">
        <v>120</v>
      </c>
      <c r="E125" s="523">
        <f>SUM(E126)</f>
        <v>0</v>
      </c>
      <c r="F125" s="148"/>
      <c r="G125" s="523">
        <f>SUM(G126)</f>
        <v>0</v>
      </c>
      <c r="H125" s="316" t="e">
        <f t="shared" si="14"/>
        <v>#DIV/0!</v>
      </c>
      <c r="I125" s="316"/>
      <c r="J125" s="52"/>
      <c r="K125" s="52"/>
      <c r="L125" s="52"/>
      <c r="M125" s="52"/>
      <c r="N125" s="52"/>
      <c r="O125" s="52"/>
      <c r="P125" s="52"/>
      <c r="Q125" s="52"/>
    </row>
    <row r="126" spans="1:17" s="53" customFormat="1" ht="45" x14ac:dyDescent="0.2">
      <c r="A126" s="268"/>
      <c r="B126" s="309" t="s">
        <v>153</v>
      </c>
      <c r="C126" s="268"/>
      <c r="D126" s="521" t="s">
        <v>120</v>
      </c>
      <c r="E126" s="148"/>
      <c r="F126" s="148"/>
      <c r="G126" s="144"/>
      <c r="H126" s="516" t="e">
        <f t="shared" si="14"/>
        <v>#DIV/0!</v>
      </c>
      <c r="I126" s="316"/>
      <c r="J126" s="52"/>
      <c r="K126" s="52"/>
      <c r="L126" s="52"/>
      <c r="M126" s="52"/>
      <c r="N126" s="52"/>
      <c r="O126" s="52"/>
      <c r="P126" s="52"/>
      <c r="Q126" s="52"/>
    </row>
    <row r="127" spans="1:17" s="53" customFormat="1" ht="30" x14ac:dyDescent="0.2">
      <c r="A127" s="268"/>
      <c r="B127" s="311" t="s">
        <v>154</v>
      </c>
      <c r="C127" s="268"/>
      <c r="D127" s="521" t="s">
        <v>121</v>
      </c>
      <c r="E127" s="523">
        <f>SUM(E129)</f>
        <v>0</v>
      </c>
      <c r="F127" s="523">
        <f>+F129</f>
        <v>5000</v>
      </c>
      <c r="G127" s="523">
        <f>SUM(G128:G130)</f>
        <v>5859.9800000000005</v>
      </c>
      <c r="H127" s="316" t="e">
        <f t="shared" si="14"/>
        <v>#DIV/0!</v>
      </c>
      <c r="I127" s="316"/>
      <c r="J127" s="52"/>
      <c r="K127" s="52"/>
      <c r="L127" s="52"/>
      <c r="M127" s="52"/>
      <c r="N127" s="52"/>
      <c r="O127" s="52"/>
      <c r="P127" s="52"/>
      <c r="Q127" s="52"/>
    </row>
    <row r="128" spans="1:17" s="53" customFormat="1" ht="75" x14ac:dyDescent="0.2">
      <c r="A128" s="268"/>
      <c r="B128" s="309" t="s">
        <v>176</v>
      </c>
      <c r="C128" s="268"/>
      <c r="D128" s="521" t="s">
        <v>177</v>
      </c>
      <c r="E128" s="148"/>
      <c r="F128" s="148"/>
      <c r="G128" s="144">
        <v>1189.05</v>
      </c>
      <c r="H128" s="516" t="e">
        <f t="shared" ref="H128" si="24">SUM(G128/E128*100)</f>
        <v>#DIV/0!</v>
      </c>
      <c r="I128" s="316"/>
      <c r="J128" s="52"/>
      <c r="K128" s="52"/>
      <c r="L128" s="52"/>
      <c r="M128" s="52"/>
      <c r="N128" s="52"/>
      <c r="O128" s="52"/>
      <c r="P128" s="52"/>
      <c r="Q128" s="52"/>
    </row>
    <row r="129" spans="1:17" s="53" customFormat="1" x14ac:dyDescent="0.2">
      <c r="A129" s="268"/>
      <c r="B129" s="309" t="s">
        <v>155</v>
      </c>
      <c r="C129" s="268"/>
      <c r="D129" s="521" t="s">
        <v>123</v>
      </c>
      <c r="E129" s="148"/>
      <c r="F129" s="148">
        <v>5000</v>
      </c>
      <c r="G129" s="144">
        <v>4564.1000000000004</v>
      </c>
      <c r="H129" s="516" t="e">
        <f t="shared" si="14"/>
        <v>#DIV/0!</v>
      </c>
      <c r="I129" s="316"/>
      <c r="J129" s="52"/>
      <c r="K129" s="52"/>
      <c r="L129" s="52"/>
      <c r="M129" s="52"/>
      <c r="N129" s="52"/>
      <c r="O129" s="52"/>
      <c r="P129" s="52"/>
      <c r="Q129" s="52"/>
    </row>
    <row r="130" spans="1:17" s="53" customFormat="1" x14ac:dyDescent="0.2">
      <c r="A130" s="268"/>
      <c r="B130" s="309" t="s">
        <v>249</v>
      </c>
      <c r="C130" s="268"/>
      <c r="D130" s="521" t="s">
        <v>180</v>
      </c>
      <c r="E130" s="148"/>
      <c r="F130" s="148"/>
      <c r="G130" s="144">
        <v>106.83</v>
      </c>
      <c r="H130" s="516" t="e">
        <f t="shared" ref="H130" si="25">SUM(G130/E130*100)</f>
        <v>#DIV/0!</v>
      </c>
      <c r="I130" s="316"/>
      <c r="J130" s="52"/>
      <c r="K130" s="52"/>
      <c r="L130" s="52"/>
      <c r="M130" s="52"/>
      <c r="N130" s="52"/>
      <c r="O130" s="52"/>
      <c r="P130" s="52"/>
      <c r="Q130" s="52"/>
    </row>
    <row r="131" spans="1:17" s="53" customFormat="1" x14ac:dyDescent="0.2">
      <c r="A131" s="268"/>
      <c r="B131" s="311" t="s">
        <v>156</v>
      </c>
      <c r="C131" s="268"/>
      <c r="D131" s="521" t="s">
        <v>124</v>
      </c>
      <c r="E131" s="523">
        <f>E132</f>
        <v>0</v>
      </c>
      <c r="F131" s="523">
        <f>+F132</f>
        <v>1000</v>
      </c>
      <c r="G131" s="523">
        <f>G132</f>
        <v>9626.19</v>
      </c>
      <c r="H131" s="318" t="e">
        <f t="shared" si="14"/>
        <v>#DIV/0!</v>
      </c>
      <c r="I131" s="316"/>
      <c r="J131" s="52"/>
      <c r="K131" s="52"/>
      <c r="L131" s="52"/>
      <c r="M131" s="52"/>
      <c r="N131" s="52"/>
      <c r="O131" s="52"/>
      <c r="P131" s="52"/>
      <c r="Q131" s="52"/>
    </row>
    <row r="132" spans="1:17" s="53" customFormat="1" ht="30" x14ac:dyDescent="0.2">
      <c r="A132" s="268"/>
      <c r="B132" s="311" t="s">
        <v>157</v>
      </c>
      <c r="C132" s="268"/>
      <c r="D132" s="521" t="s">
        <v>125</v>
      </c>
      <c r="E132" s="148">
        <f>E133</f>
        <v>0</v>
      </c>
      <c r="F132" s="148">
        <f>+F133</f>
        <v>1000</v>
      </c>
      <c r="G132" s="523">
        <f>SUM(G133:G134)</f>
        <v>9626.19</v>
      </c>
      <c r="H132" s="516" t="e">
        <f t="shared" si="14"/>
        <v>#DIV/0!</v>
      </c>
      <c r="I132" s="316"/>
      <c r="J132" s="52"/>
      <c r="K132" s="52"/>
      <c r="L132" s="52"/>
      <c r="M132" s="52"/>
      <c r="N132" s="52"/>
      <c r="O132" s="52"/>
      <c r="P132" s="52"/>
      <c r="Q132" s="52"/>
    </row>
    <row r="133" spans="1:17" s="53" customFormat="1" ht="45" x14ac:dyDescent="0.2">
      <c r="A133" s="268"/>
      <c r="B133" s="309" t="s">
        <v>158</v>
      </c>
      <c r="C133" s="268"/>
      <c r="D133" s="521" t="s">
        <v>126</v>
      </c>
      <c r="E133" s="148"/>
      <c r="F133" s="148">
        <v>1000</v>
      </c>
      <c r="G133" s="144">
        <f>9925.6-351.34</f>
        <v>9574.26</v>
      </c>
      <c r="H133" s="516" t="e">
        <f t="shared" si="14"/>
        <v>#DIV/0!</v>
      </c>
      <c r="I133" s="316"/>
      <c r="J133" s="52"/>
      <c r="K133" s="52"/>
      <c r="L133" s="52"/>
      <c r="M133" s="52"/>
      <c r="N133" s="52"/>
      <c r="O133" s="52"/>
      <c r="P133" s="52"/>
      <c r="Q133" s="52"/>
    </row>
    <row r="134" spans="1:17" s="53" customFormat="1" x14ac:dyDescent="0.2">
      <c r="A134" s="268"/>
      <c r="B134" s="309" t="s">
        <v>250</v>
      </c>
      <c r="C134" s="268"/>
      <c r="D134" s="521" t="s">
        <v>182</v>
      </c>
      <c r="E134" s="148"/>
      <c r="F134" s="148"/>
      <c r="G134" s="144">
        <v>51.93</v>
      </c>
      <c r="H134" s="516" t="e">
        <f t="shared" ref="H134" si="26">SUM(G134/E134*100)</f>
        <v>#DIV/0!</v>
      </c>
      <c r="I134" s="316"/>
      <c r="J134" s="52"/>
      <c r="K134" s="52"/>
      <c r="L134" s="52"/>
      <c r="M134" s="52"/>
      <c r="N134" s="52"/>
      <c r="O134" s="52"/>
      <c r="P134" s="52"/>
      <c r="Q134" s="52"/>
    </row>
    <row r="135" spans="1:17" s="53" customFormat="1" x14ac:dyDescent="0.2">
      <c r="A135" s="268"/>
      <c r="B135" s="311" t="s">
        <v>159</v>
      </c>
      <c r="C135" s="268"/>
      <c r="D135" s="522" t="s">
        <v>160</v>
      </c>
      <c r="E135" s="523">
        <f>E136</f>
        <v>0</v>
      </c>
      <c r="F135" s="523"/>
      <c r="G135" s="523">
        <f>G136</f>
        <v>159.26</v>
      </c>
      <c r="H135" s="318" t="e">
        <f t="shared" si="14"/>
        <v>#DIV/0!</v>
      </c>
      <c r="I135" s="318" t="e">
        <f>SUM(G135/F135*100)</f>
        <v>#DIV/0!</v>
      </c>
      <c r="J135" s="52"/>
      <c r="K135" s="52"/>
      <c r="L135" s="52"/>
      <c r="M135" s="52"/>
      <c r="N135" s="52"/>
      <c r="O135" s="52"/>
      <c r="P135" s="52"/>
      <c r="Q135" s="52"/>
    </row>
    <row r="136" spans="1:17" s="53" customFormat="1" ht="30" x14ac:dyDescent="0.2">
      <c r="A136" s="268"/>
      <c r="B136" s="311" t="s">
        <v>252</v>
      </c>
      <c r="C136" s="268"/>
      <c r="D136" s="522" t="s">
        <v>253</v>
      </c>
      <c r="E136" s="523">
        <f>E137</f>
        <v>0</v>
      </c>
      <c r="F136" s="148"/>
      <c r="G136" s="523">
        <f>G137</f>
        <v>159.26</v>
      </c>
      <c r="H136" s="516" t="e">
        <f t="shared" si="14"/>
        <v>#DIV/0!</v>
      </c>
      <c r="I136" s="316"/>
      <c r="J136" s="52"/>
      <c r="K136" s="52"/>
      <c r="L136" s="52"/>
      <c r="M136" s="52"/>
      <c r="N136" s="52"/>
      <c r="O136" s="52"/>
      <c r="P136" s="52"/>
      <c r="Q136" s="52"/>
    </row>
    <row r="137" spans="1:17" s="53" customFormat="1" x14ac:dyDescent="0.2">
      <c r="A137" s="268"/>
      <c r="B137" s="309" t="s">
        <v>251</v>
      </c>
      <c r="C137" s="268"/>
      <c r="D137" s="521" t="s">
        <v>254</v>
      </c>
      <c r="E137" s="148"/>
      <c r="F137" s="148"/>
      <c r="G137" s="144">
        <v>159.26</v>
      </c>
      <c r="H137" s="516" t="e">
        <f t="shared" si="14"/>
        <v>#DIV/0!</v>
      </c>
      <c r="I137" s="316"/>
      <c r="J137" s="52"/>
      <c r="K137" s="52"/>
      <c r="L137" s="52"/>
      <c r="M137" s="52"/>
      <c r="N137" s="52"/>
      <c r="O137" s="52"/>
      <c r="P137" s="52"/>
      <c r="Q137" s="52"/>
    </row>
    <row r="138" spans="1:17" s="53" customFormat="1" ht="45" x14ac:dyDescent="0.2">
      <c r="A138" s="268"/>
      <c r="B138" s="311" t="s">
        <v>161</v>
      </c>
      <c r="C138" s="268"/>
      <c r="D138" s="521" t="s">
        <v>162</v>
      </c>
      <c r="E138" s="523">
        <f>E139</f>
        <v>0</v>
      </c>
      <c r="F138" s="148"/>
      <c r="G138" s="523"/>
      <c r="H138" s="318" t="e">
        <f t="shared" si="14"/>
        <v>#DIV/0!</v>
      </c>
      <c r="I138" s="316"/>
      <c r="J138" s="52"/>
      <c r="K138" s="52"/>
      <c r="L138" s="52"/>
      <c r="M138" s="52"/>
      <c r="N138" s="52"/>
      <c r="O138" s="52"/>
      <c r="P138" s="52"/>
      <c r="Q138" s="52"/>
    </row>
    <row r="139" spans="1:17" s="53" customFormat="1" ht="30" x14ac:dyDescent="0.2">
      <c r="A139" s="268"/>
      <c r="B139" s="311" t="s">
        <v>163</v>
      </c>
      <c r="C139" s="268"/>
      <c r="D139" s="521" t="s">
        <v>164</v>
      </c>
      <c r="E139" s="523">
        <f>E140</f>
        <v>0</v>
      </c>
      <c r="F139" s="148"/>
      <c r="G139" s="523"/>
      <c r="H139" s="318" t="e">
        <f t="shared" si="14"/>
        <v>#DIV/0!</v>
      </c>
      <c r="I139" s="316"/>
      <c r="J139" s="52"/>
      <c r="K139" s="52"/>
      <c r="L139" s="52"/>
      <c r="M139" s="52"/>
      <c r="N139" s="52"/>
      <c r="O139" s="52"/>
      <c r="P139" s="52"/>
      <c r="Q139" s="52"/>
    </row>
    <row r="140" spans="1:17" s="53" customFormat="1" x14ac:dyDescent="0.2">
      <c r="A140" s="268"/>
      <c r="B140" s="309" t="s">
        <v>165</v>
      </c>
      <c r="C140" s="268"/>
      <c r="D140" s="521" t="s">
        <v>166</v>
      </c>
      <c r="E140" s="148"/>
      <c r="F140" s="148"/>
      <c r="G140" s="144"/>
      <c r="H140" s="516" t="e">
        <f t="shared" si="14"/>
        <v>#DIV/0!</v>
      </c>
      <c r="I140" s="316"/>
      <c r="J140" s="52"/>
      <c r="K140" s="52"/>
      <c r="L140" s="52"/>
      <c r="M140" s="52"/>
      <c r="N140" s="52"/>
      <c r="O140" s="52"/>
      <c r="P140" s="52"/>
      <c r="Q140" s="52"/>
    </row>
    <row r="141" spans="1:17" s="53" customFormat="1" ht="45" x14ac:dyDescent="0.2">
      <c r="A141" s="268"/>
      <c r="B141" s="311" t="s">
        <v>167</v>
      </c>
      <c r="C141" s="268"/>
      <c r="D141" s="521" t="s">
        <v>168</v>
      </c>
      <c r="E141" s="523">
        <f>E142</f>
        <v>0</v>
      </c>
      <c r="F141" s="523"/>
      <c r="G141" s="523">
        <f>G142+G144</f>
        <v>1210.25</v>
      </c>
      <c r="H141" s="318" t="e">
        <f t="shared" si="14"/>
        <v>#DIV/0!</v>
      </c>
      <c r="I141" s="318" t="e">
        <f>SUM(G141/F141*100)</f>
        <v>#DIV/0!</v>
      </c>
      <c r="J141" s="52"/>
      <c r="K141" s="52"/>
      <c r="L141" s="52"/>
      <c r="M141" s="52"/>
      <c r="N141" s="52"/>
      <c r="O141" s="52"/>
      <c r="P141" s="52"/>
      <c r="Q141" s="52"/>
    </row>
    <row r="142" spans="1:17" s="53" customFormat="1" x14ac:dyDescent="0.2">
      <c r="A142" s="268"/>
      <c r="B142" s="311" t="s">
        <v>169</v>
      </c>
      <c r="C142" s="268"/>
      <c r="D142" s="521" t="s">
        <v>129</v>
      </c>
      <c r="E142" s="148">
        <f>+E143</f>
        <v>0</v>
      </c>
      <c r="F142" s="148"/>
      <c r="G142" s="523">
        <f>G143</f>
        <v>211.25</v>
      </c>
      <c r="H142" s="318" t="e">
        <f t="shared" si="14"/>
        <v>#DIV/0!</v>
      </c>
      <c r="I142" s="316"/>
      <c r="J142" s="52"/>
      <c r="K142" s="52"/>
      <c r="L142" s="52"/>
      <c r="M142" s="52"/>
      <c r="N142" s="52"/>
      <c r="O142" s="52"/>
      <c r="P142" s="52"/>
      <c r="Q142" s="52"/>
    </row>
    <row r="143" spans="1:17" s="53" customFormat="1" ht="30" x14ac:dyDescent="0.2">
      <c r="A143" s="268"/>
      <c r="B143" s="309" t="s">
        <v>170</v>
      </c>
      <c r="C143" s="268"/>
      <c r="D143" s="521" t="s">
        <v>130</v>
      </c>
      <c r="E143" s="148"/>
      <c r="F143" s="148"/>
      <c r="G143" s="144">
        <v>211.25</v>
      </c>
      <c r="H143" s="516" t="e">
        <f t="shared" si="14"/>
        <v>#DIV/0!</v>
      </c>
      <c r="I143" s="316"/>
      <c r="J143" s="52"/>
      <c r="K143" s="52"/>
      <c r="L143" s="52"/>
      <c r="M143" s="52"/>
      <c r="N143" s="52"/>
      <c r="O143" s="52"/>
      <c r="P143" s="52"/>
      <c r="Q143" s="52"/>
    </row>
    <row r="144" spans="1:17" s="53" customFormat="1" ht="30" x14ac:dyDescent="0.2">
      <c r="A144" s="268"/>
      <c r="B144" s="311" t="s">
        <v>256</v>
      </c>
      <c r="C144" s="268"/>
      <c r="D144" s="522" t="s">
        <v>164</v>
      </c>
      <c r="E144" s="523">
        <f>+E145</f>
        <v>0</v>
      </c>
      <c r="F144" s="148"/>
      <c r="G144" s="523">
        <f>G145</f>
        <v>999</v>
      </c>
      <c r="H144" s="318" t="e">
        <f t="shared" ref="H144" si="27">SUM(G144/E144*100)</f>
        <v>#DIV/0!</v>
      </c>
      <c r="I144" s="316"/>
      <c r="J144" s="52"/>
      <c r="K144" s="52"/>
      <c r="L144" s="52"/>
      <c r="M144" s="52"/>
      <c r="N144" s="52"/>
      <c r="O144" s="52"/>
      <c r="P144" s="52"/>
      <c r="Q144" s="52"/>
    </row>
    <row r="145" spans="1:17" s="53" customFormat="1" ht="30" x14ac:dyDescent="0.2">
      <c r="A145" s="268"/>
      <c r="B145" s="309" t="s">
        <v>255</v>
      </c>
      <c r="C145" s="268"/>
      <c r="D145" s="521" t="s">
        <v>246</v>
      </c>
      <c r="E145" s="148"/>
      <c r="F145" s="148"/>
      <c r="G145" s="144">
        <v>999</v>
      </c>
      <c r="H145" s="516" t="e">
        <f t="shared" ref="H145" si="28">SUM(G145/E145*100)</f>
        <v>#DIV/0!</v>
      </c>
      <c r="I145" s="316"/>
      <c r="J145" s="52"/>
      <c r="K145" s="52"/>
      <c r="L145" s="52"/>
      <c r="M145" s="52"/>
      <c r="N145" s="52"/>
      <c r="O145" s="52"/>
      <c r="P145" s="52"/>
      <c r="Q145" s="52"/>
    </row>
    <row r="146" spans="1:17" s="55" customFormat="1" x14ac:dyDescent="0.2">
      <c r="A146" s="44"/>
      <c r="B146" s="41"/>
      <c r="C146" s="42" t="s">
        <v>59</v>
      </c>
      <c r="D146" s="43" t="s">
        <v>171</v>
      </c>
      <c r="E146" s="85">
        <f>SUM(E105,E108,E131,E135,E138,E141)</f>
        <v>0</v>
      </c>
      <c r="F146" s="85">
        <f t="shared" ref="F146:G146" si="29">SUM(F105,F108,F131,F135,F138,F141)</f>
        <v>257000</v>
      </c>
      <c r="G146" s="85">
        <f t="shared" si="29"/>
        <v>245768.37000000002</v>
      </c>
      <c r="H146" s="104" t="e">
        <f t="shared" si="14"/>
        <v>#DIV/0!</v>
      </c>
      <c r="I146" s="104">
        <f t="shared" si="15"/>
        <v>95.629715953307397</v>
      </c>
      <c r="J146" s="54"/>
      <c r="K146" s="54"/>
      <c r="L146" s="54"/>
      <c r="M146" s="54"/>
      <c r="N146" s="54"/>
      <c r="O146" s="54"/>
      <c r="P146" s="54"/>
      <c r="Q146" s="54"/>
    </row>
    <row r="147" spans="1:17" s="55" customFormat="1" x14ac:dyDescent="0.2">
      <c r="A147" s="303"/>
      <c r="B147" s="302">
        <v>31</v>
      </c>
      <c r="C147" s="303"/>
      <c r="D147" s="304" t="s">
        <v>89</v>
      </c>
      <c r="E147" s="305">
        <f>SUM(E150,E148,E152)</f>
        <v>0</v>
      </c>
      <c r="F147" s="305">
        <v>0</v>
      </c>
      <c r="G147" s="305">
        <f>SUM(G150)</f>
        <v>0</v>
      </c>
      <c r="H147" s="306" t="e">
        <f t="shared" si="14"/>
        <v>#DIV/0!</v>
      </c>
      <c r="I147" s="306" t="e">
        <f t="shared" si="15"/>
        <v>#DIV/0!</v>
      </c>
      <c r="J147" s="54"/>
      <c r="K147" s="54"/>
      <c r="L147" s="54"/>
      <c r="M147" s="54"/>
      <c r="N147" s="54"/>
      <c r="O147" s="54"/>
      <c r="P147" s="54"/>
      <c r="Q147" s="54"/>
    </row>
    <row r="148" spans="1:17" s="55" customFormat="1" x14ac:dyDescent="0.2">
      <c r="A148" s="270"/>
      <c r="B148" s="307">
        <v>311</v>
      </c>
      <c r="C148" s="268"/>
      <c r="D148" s="270" t="s">
        <v>90</v>
      </c>
      <c r="E148" s="308">
        <f>SUM(E149)</f>
        <v>0</v>
      </c>
      <c r="F148" s="308"/>
      <c r="G148" s="308">
        <f>SUM(G149)</f>
        <v>0</v>
      </c>
      <c r="H148" s="144" t="e">
        <f t="shared" ref="H148:H149" si="30">SUM(G148/E148*100)</f>
        <v>#DIV/0!</v>
      </c>
      <c r="I148" s="144"/>
      <c r="J148" s="54"/>
      <c r="K148" s="54"/>
      <c r="L148" s="54"/>
      <c r="M148" s="54"/>
      <c r="N148" s="54"/>
      <c r="O148" s="54"/>
      <c r="P148" s="54"/>
      <c r="Q148" s="54"/>
    </row>
    <row r="149" spans="1:17" s="60" customFormat="1" x14ac:dyDescent="0.2">
      <c r="A149" s="268"/>
      <c r="B149" s="309">
        <v>3111</v>
      </c>
      <c r="C149" s="268"/>
      <c r="D149" s="268" t="s">
        <v>91</v>
      </c>
      <c r="E149" s="310"/>
      <c r="F149" s="144"/>
      <c r="G149" s="144">
        <v>0</v>
      </c>
      <c r="H149" s="308" t="e">
        <f t="shared" si="30"/>
        <v>#DIV/0!</v>
      </c>
      <c r="I149" s="308"/>
      <c r="J149" s="59"/>
      <c r="K149" s="59"/>
      <c r="L149" s="59"/>
      <c r="M149" s="59"/>
      <c r="N149" s="59"/>
      <c r="O149" s="59"/>
      <c r="P149" s="59"/>
      <c r="Q149" s="59"/>
    </row>
    <row r="150" spans="1:17" s="53" customFormat="1" x14ac:dyDescent="0.2">
      <c r="A150" s="270"/>
      <c r="B150" s="265">
        <v>312</v>
      </c>
      <c r="C150" s="270"/>
      <c r="D150" s="335" t="s">
        <v>93</v>
      </c>
      <c r="E150" s="145">
        <f>SUM(E151)</f>
        <v>0</v>
      </c>
      <c r="F150" s="145"/>
      <c r="G150" s="145">
        <f>SUM(G151)</f>
        <v>0</v>
      </c>
      <c r="H150" s="308" t="e">
        <f t="shared" si="14"/>
        <v>#DIV/0!</v>
      </c>
      <c r="I150" s="308"/>
      <c r="J150" s="52"/>
      <c r="K150" s="52"/>
      <c r="L150" s="52"/>
      <c r="M150" s="52"/>
      <c r="N150" s="52"/>
      <c r="O150" s="52"/>
      <c r="P150" s="52"/>
      <c r="Q150" s="52"/>
    </row>
    <row r="151" spans="1:17" s="55" customFormat="1" ht="15.75" customHeight="1" x14ac:dyDescent="0.2">
      <c r="A151" s="270"/>
      <c r="B151" s="267" t="s">
        <v>94</v>
      </c>
      <c r="C151" s="270"/>
      <c r="D151" s="336" t="s">
        <v>93</v>
      </c>
      <c r="E151" s="146"/>
      <c r="F151" s="146"/>
      <c r="G151" s="146">
        <v>0</v>
      </c>
      <c r="H151" s="144" t="e">
        <f t="shared" si="14"/>
        <v>#DIV/0!</v>
      </c>
      <c r="I151" s="144"/>
      <c r="J151" s="54"/>
      <c r="K151" s="54"/>
      <c r="L151" s="54"/>
      <c r="M151" s="54"/>
      <c r="N151" s="54"/>
      <c r="O151" s="54"/>
      <c r="P151" s="54"/>
      <c r="Q151" s="54"/>
    </row>
    <row r="152" spans="1:17" s="60" customFormat="1" x14ac:dyDescent="0.2">
      <c r="A152" s="270"/>
      <c r="B152" s="265">
        <v>313</v>
      </c>
      <c r="C152" s="270"/>
      <c r="D152" s="270" t="s">
        <v>95</v>
      </c>
      <c r="E152" s="145">
        <f>E153</f>
        <v>0</v>
      </c>
      <c r="F152" s="145"/>
      <c r="G152" s="145">
        <v>0</v>
      </c>
      <c r="H152" s="144" t="e">
        <f t="shared" ref="H152:H153" si="31">SUM(G152/E152*100)</f>
        <v>#DIV/0!</v>
      </c>
      <c r="I152" s="314"/>
      <c r="J152" s="59"/>
      <c r="K152" s="59"/>
      <c r="L152" s="59"/>
      <c r="M152" s="59"/>
      <c r="N152" s="59"/>
      <c r="O152" s="59"/>
      <c r="P152" s="59"/>
      <c r="Q152" s="59"/>
    </row>
    <row r="153" spans="1:17" s="53" customFormat="1" ht="45" x14ac:dyDescent="0.2">
      <c r="A153" s="34"/>
      <c r="B153" s="36">
        <v>3132</v>
      </c>
      <c r="C153" s="34"/>
      <c r="D153" s="512" t="s">
        <v>96</v>
      </c>
      <c r="E153" s="310">
        <v>0</v>
      </c>
      <c r="F153" s="146"/>
      <c r="G153" s="142"/>
      <c r="H153" s="84" t="e">
        <f t="shared" si="31"/>
        <v>#DIV/0!</v>
      </c>
      <c r="I153" s="103"/>
      <c r="J153" s="52"/>
      <c r="K153" s="52"/>
      <c r="L153" s="52"/>
      <c r="M153" s="52"/>
      <c r="N153" s="52"/>
      <c r="O153" s="52"/>
      <c r="P153" s="52"/>
      <c r="Q153" s="52"/>
    </row>
    <row r="154" spans="1:17" s="338" customFormat="1" ht="15.75" customHeight="1" x14ac:dyDescent="0.2">
      <c r="A154" s="303"/>
      <c r="B154" s="302">
        <v>32</v>
      </c>
      <c r="C154" s="303"/>
      <c r="D154" s="304" t="s">
        <v>97</v>
      </c>
      <c r="E154" s="305">
        <f>SUM(E155,E159,E164,E174,E176)</f>
        <v>0</v>
      </c>
      <c r="F154" s="305">
        <v>0</v>
      </c>
      <c r="G154" s="305">
        <f>SUM(G155,G159,G164,G174,G176)</f>
        <v>0</v>
      </c>
      <c r="H154" s="306" t="e">
        <f t="shared" si="14"/>
        <v>#DIV/0!</v>
      </c>
      <c r="I154" s="306" t="e">
        <f t="shared" si="15"/>
        <v>#DIV/0!</v>
      </c>
      <c r="J154" s="337"/>
      <c r="K154" s="337"/>
      <c r="L154" s="337"/>
      <c r="M154" s="337"/>
      <c r="N154" s="337"/>
      <c r="O154" s="337"/>
      <c r="P154" s="337"/>
      <c r="Q154" s="337"/>
    </row>
    <row r="155" spans="1:17" s="338" customFormat="1" x14ac:dyDescent="0.2">
      <c r="A155" s="270"/>
      <c r="B155" s="271">
        <v>321</v>
      </c>
      <c r="C155" s="270"/>
      <c r="D155" s="335" t="s">
        <v>98</v>
      </c>
      <c r="E155" s="308">
        <f>SUM(E156:E158)</f>
        <v>0</v>
      </c>
      <c r="F155" s="308"/>
      <c r="G155" s="308">
        <f>G156</f>
        <v>0</v>
      </c>
      <c r="H155" s="144" t="e">
        <f t="shared" si="14"/>
        <v>#DIV/0!</v>
      </c>
      <c r="I155" s="144"/>
      <c r="J155" s="337"/>
      <c r="K155" s="337"/>
      <c r="L155" s="337"/>
      <c r="M155" s="337"/>
      <c r="N155" s="337"/>
      <c r="O155" s="337"/>
      <c r="P155" s="337"/>
      <c r="Q155" s="337"/>
    </row>
    <row r="156" spans="1:17" s="340" customFormat="1" ht="15.75" customHeight="1" x14ac:dyDescent="0.2">
      <c r="A156" s="268"/>
      <c r="B156" s="272" t="s">
        <v>99</v>
      </c>
      <c r="C156" s="268"/>
      <c r="D156" s="336" t="s">
        <v>100</v>
      </c>
      <c r="E156" s="144">
        <v>0</v>
      </c>
      <c r="F156" s="144"/>
      <c r="G156" s="144">
        <v>0</v>
      </c>
      <c r="H156" s="144" t="e">
        <f t="shared" si="14"/>
        <v>#DIV/0!</v>
      </c>
      <c r="I156" s="144"/>
      <c r="J156" s="339"/>
      <c r="K156" s="700"/>
      <c r="L156" s="339"/>
      <c r="M156" s="339"/>
      <c r="N156" s="339"/>
      <c r="O156" s="339"/>
      <c r="P156" s="339"/>
      <c r="Q156" s="339"/>
    </row>
    <row r="157" spans="1:17" s="338" customFormat="1" ht="45" x14ac:dyDescent="0.2">
      <c r="A157" s="268"/>
      <c r="B157" s="272" t="s">
        <v>101</v>
      </c>
      <c r="C157" s="268"/>
      <c r="D157" s="269" t="s">
        <v>102</v>
      </c>
      <c r="E157" s="144">
        <v>0</v>
      </c>
      <c r="F157" s="144"/>
      <c r="G157" s="144">
        <f>SUM(POSEBNI_DIO_!D102)</f>
        <v>0</v>
      </c>
      <c r="H157" s="144" t="e">
        <f t="shared" si="14"/>
        <v>#DIV/0!</v>
      </c>
      <c r="I157" s="308"/>
      <c r="J157" s="337"/>
      <c r="K157" s="337"/>
      <c r="L157" s="337"/>
      <c r="M157" s="337"/>
      <c r="N157" s="337"/>
      <c r="O157" s="337"/>
      <c r="P157" s="337"/>
      <c r="Q157" s="337"/>
    </row>
    <row r="158" spans="1:17" s="338" customFormat="1" ht="31.5" x14ac:dyDescent="0.2">
      <c r="A158" s="268"/>
      <c r="B158" s="272">
        <v>3213</v>
      </c>
      <c r="C158" s="268"/>
      <c r="D158" s="341" t="s">
        <v>172</v>
      </c>
      <c r="E158" s="144">
        <v>0</v>
      </c>
      <c r="F158" s="144"/>
      <c r="G158" s="144">
        <v>0</v>
      </c>
      <c r="H158" s="144" t="e">
        <f t="shared" si="14"/>
        <v>#DIV/0!</v>
      </c>
      <c r="I158" s="308"/>
      <c r="J158" s="337"/>
      <c r="K158" s="337"/>
      <c r="L158" s="337"/>
      <c r="M158" s="337"/>
      <c r="N158" s="337"/>
      <c r="O158" s="337"/>
      <c r="P158" s="337"/>
      <c r="Q158" s="337"/>
    </row>
    <row r="159" spans="1:17" s="338" customFormat="1" ht="31.5" customHeight="1" x14ac:dyDescent="0.2">
      <c r="A159" s="270"/>
      <c r="B159" s="271">
        <v>322</v>
      </c>
      <c r="C159" s="270"/>
      <c r="D159" s="266" t="s">
        <v>105</v>
      </c>
      <c r="E159" s="308">
        <f>SUM(E160:E163)</f>
        <v>0</v>
      </c>
      <c r="F159" s="308"/>
      <c r="G159" s="308">
        <f>SUM(POSEBNI_DIO_!D104)</f>
        <v>0</v>
      </c>
      <c r="H159" s="144" t="e">
        <f t="shared" si="14"/>
        <v>#DIV/0!</v>
      </c>
      <c r="I159" s="144"/>
      <c r="J159" s="337"/>
      <c r="K159" s="337"/>
      <c r="L159" s="337"/>
      <c r="M159" s="337"/>
      <c r="N159" s="337"/>
      <c r="O159" s="337"/>
      <c r="P159" s="337"/>
      <c r="Q159" s="337"/>
    </row>
    <row r="160" spans="1:17" s="338" customFormat="1" ht="45" x14ac:dyDescent="0.2">
      <c r="A160" s="268"/>
      <c r="B160" s="272" t="s">
        <v>139</v>
      </c>
      <c r="C160" s="268"/>
      <c r="D160" s="508" t="s">
        <v>106</v>
      </c>
      <c r="E160" s="144">
        <v>0</v>
      </c>
      <c r="F160" s="144"/>
      <c r="G160" s="144">
        <v>0</v>
      </c>
      <c r="H160" s="144" t="e">
        <f t="shared" si="14"/>
        <v>#DIV/0!</v>
      </c>
      <c r="I160" s="144"/>
      <c r="J160" s="337"/>
      <c r="K160" s="337"/>
      <c r="L160" s="337"/>
      <c r="M160" s="337"/>
      <c r="N160" s="337"/>
      <c r="O160" s="337"/>
      <c r="P160" s="337"/>
      <c r="Q160" s="337"/>
    </row>
    <row r="161" spans="1:17" s="340" customFormat="1" ht="15.75" customHeight="1" x14ac:dyDescent="0.2">
      <c r="A161" s="268"/>
      <c r="B161" s="272" t="s">
        <v>140</v>
      </c>
      <c r="C161" s="268"/>
      <c r="D161" s="336" t="s">
        <v>107</v>
      </c>
      <c r="E161" s="144">
        <v>0</v>
      </c>
      <c r="F161" s="144"/>
      <c r="G161" s="144">
        <v>0</v>
      </c>
      <c r="H161" s="144" t="e">
        <f t="shared" si="14"/>
        <v>#DIV/0!</v>
      </c>
      <c r="I161" s="144"/>
      <c r="J161" s="339"/>
      <c r="K161" s="339"/>
      <c r="L161" s="339"/>
      <c r="M161" s="339"/>
      <c r="N161" s="339"/>
      <c r="O161" s="339"/>
      <c r="P161" s="339"/>
      <c r="Q161" s="339"/>
    </row>
    <row r="162" spans="1:17" s="338" customFormat="1" ht="45" x14ac:dyDescent="0.2">
      <c r="A162" s="268"/>
      <c r="B162" s="272" t="s">
        <v>141</v>
      </c>
      <c r="C162" s="268"/>
      <c r="D162" s="269" t="s">
        <v>108</v>
      </c>
      <c r="E162" s="144">
        <v>0</v>
      </c>
      <c r="F162" s="144"/>
      <c r="G162" s="144">
        <v>0</v>
      </c>
      <c r="H162" s="144" t="e">
        <f t="shared" si="14"/>
        <v>#DIV/0!</v>
      </c>
      <c r="I162" s="308"/>
      <c r="J162" s="337"/>
      <c r="K162" s="337"/>
      <c r="L162" s="337"/>
      <c r="M162" s="337"/>
      <c r="N162" s="337"/>
      <c r="O162" s="337"/>
      <c r="P162" s="337"/>
      <c r="Q162" s="337"/>
    </row>
    <row r="163" spans="1:17" s="338" customFormat="1" ht="31.5" x14ac:dyDescent="0.2">
      <c r="A163" s="268"/>
      <c r="B163" s="272">
        <v>3225</v>
      </c>
      <c r="C163" s="268"/>
      <c r="D163" s="341" t="s">
        <v>109</v>
      </c>
      <c r="E163" s="144">
        <v>0</v>
      </c>
      <c r="F163" s="144"/>
      <c r="G163" s="144">
        <v>0</v>
      </c>
      <c r="H163" s="144" t="e">
        <f t="shared" si="14"/>
        <v>#DIV/0!</v>
      </c>
      <c r="I163" s="308"/>
      <c r="J163" s="337"/>
      <c r="K163" s="337"/>
      <c r="L163" s="337"/>
      <c r="M163" s="337"/>
      <c r="N163" s="337"/>
      <c r="O163" s="337"/>
      <c r="P163" s="337"/>
      <c r="Q163" s="337"/>
    </row>
    <row r="164" spans="1:17" s="338" customFormat="1" ht="15.75" customHeight="1" x14ac:dyDescent="0.2">
      <c r="A164" s="270"/>
      <c r="B164" s="271">
        <v>323</v>
      </c>
      <c r="C164" s="270"/>
      <c r="D164" s="335" t="s">
        <v>110</v>
      </c>
      <c r="E164" s="308">
        <f>SUM(E165:E173)</f>
        <v>0</v>
      </c>
      <c r="F164" s="308"/>
      <c r="G164" s="308">
        <f>SUM(G165:G173)</f>
        <v>0</v>
      </c>
      <c r="H164" s="144" t="e">
        <f t="shared" si="14"/>
        <v>#DIV/0!</v>
      </c>
      <c r="I164" s="144"/>
      <c r="J164" s="337"/>
      <c r="K164" s="337"/>
      <c r="L164" s="337"/>
      <c r="M164" s="337"/>
      <c r="N164" s="337"/>
      <c r="O164" s="337"/>
      <c r="P164" s="337"/>
      <c r="Q164" s="337"/>
    </row>
    <row r="165" spans="1:17" s="338" customFormat="1" ht="27" customHeight="1" x14ac:dyDescent="0.2">
      <c r="A165" s="268"/>
      <c r="B165" s="272" t="s">
        <v>144</v>
      </c>
      <c r="C165" s="268"/>
      <c r="D165" s="269" t="s">
        <v>173</v>
      </c>
      <c r="E165" s="144">
        <v>0</v>
      </c>
      <c r="F165" s="144"/>
      <c r="G165" s="144"/>
      <c r="H165" s="144" t="e">
        <f t="shared" si="14"/>
        <v>#DIV/0!</v>
      </c>
      <c r="I165" s="144"/>
      <c r="J165" s="337"/>
      <c r="K165" s="337"/>
      <c r="L165" s="337"/>
      <c r="M165" s="337"/>
      <c r="N165" s="337"/>
      <c r="O165" s="337"/>
      <c r="P165" s="337"/>
      <c r="Q165" s="337"/>
    </row>
    <row r="166" spans="1:17" s="338" customFormat="1" ht="24.75" customHeight="1" x14ac:dyDescent="0.2">
      <c r="A166" s="268"/>
      <c r="B166" s="272" t="s">
        <v>146</v>
      </c>
      <c r="C166" s="268"/>
      <c r="D166" s="269" t="s">
        <v>147</v>
      </c>
      <c r="E166" s="144">
        <v>0</v>
      </c>
      <c r="F166" s="144"/>
      <c r="G166" s="144">
        <v>0</v>
      </c>
      <c r="H166" s="144" t="e">
        <f t="shared" si="14"/>
        <v>#DIV/0!</v>
      </c>
      <c r="I166" s="144"/>
      <c r="J166" s="337"/>
      <c r="K166" s="337"/>
      <c r="L166" s="337"/>
      <c r="M166" s="337"/>
      <c r="N166" s="337"/>
      <c r="O166" s="337"/>
      <c r="P166" s="337"/>
      <c r="Q166" s="337"/>
    </row>
    <row r="167" spans="1:17" s="338" customFormat="1" ht="36.75" customHeight="1" x14ac:dyDescent="0.2">
      <c r="A167" s="268"/>
      <c r="B167" s="272">
        <v>3233</v>
      </c>
      <c r="C167" s="268"/>
      <c r="D167" s="269" t="s">
        <v>113</v>
      </c>
      <c r="E167" s="144">
        <v>0</v>
      </c>
      <c r="F167" s="144"/>
      <c r="G167" s="320"/>
      <c r="H167" s="144" t="e">
        <f t="shared" si="14"/>
        <v>#DIV/0!</v>
      </c>
      <c r="I167" s="144"/>
      <c r="J167" s="337"/>
      <c r="K167" s="337"/>
      <c r="L167" s="337"/>
      <c r="M167" s="337"/>
      <c r="N167" s="337"/>
      <c r="O167" s="337"/>
      <c r="P167" s="337"/>
      <c r="Q167" s="337"/>
    </row>
    <row r="168" spans="1:17" s="338" customFormat="1" ht="15.75" customHeight="1" x14ac:dyDescent="0.2">
      <c r="A168" s="268"/>
      <c r="B168" s="272" t="s">
        <v>174</v>
      </c>
      <c r="C168" s="268"/>
      <c r="D168" s="336" t="s">
        <v>114</v>
      </c>
      <c r="E168" s="144">
        <v>0</v>
      </c>
      <c r="F168" s="144"/>
      <c r="G168" s="320">
        <v>0</v>
      </c>
      <c r="H168" s="144" t="e">
        <f t="shared" si="14"/>
        <v>#DIV/0!</v>
      </c>
      <c r="I168" s="144"/>
      <c r="J168" s="337"/>
      <c r="K168" s="337"/>
      <c r="L168" s="337"/>
      <c r="M168" s="337"/>
      <c r="N168" s="337"/>
      <c r="O168" s="337"/>
      <c r="P168" s="337"/>
      <c r="Q168" s="337"/>
    </row>
    <row r="169" spans="1:17" s="338" customFormat="1" ht="29.25" customHeight="1" x14ac:dyDescent="0.2">
      <c r="A169" s="268"/>
      <c r="B169" s="272">
        <v>3235</v>
      </c>
      <c r="C169" s="268"/>
      <c r="D169" s="341" t="s">
        <v>115</v>
      </c>
      <c r="E169" s="144">
        <v>0</v>
      </c>
      <c r="F169" s="144"/>
      <c r="G169" s="320"/>
      <c r="H169" s="144" t="e">
        <f t="shared" si="14"/>
        <v>#DIV/0!</v>
      </c>
      <c r="I169" s="144"/>
      <c r="J169" s="337"/>
      <c r="K169" s="337"/>
      <c r="L169" s="337"/>
      <c r="M169" s="337"/>
      <c r="N169" s="337"/>
      <c r="O169" s="337"/>
      <c r="P169" s="337"/>
      <c r="Q169" s="337"/>
    </row>
    <row r="170" spans="1:17" s="338" customFormat="1" ht="28.5" customHeight="1" x14ac:dyDescent="0.2">
      <c r="A170" s="268"/>
      <c r="B170" s="272">
        <v>3236</v>
      </c>
      <c r="C170" s="268"/>
      <c r="D170" s="341" t="s">
        <v>116</v>
      </c>
      <c r="E170" s="144">
        <v>0</v>
      </c>
      <c r="F170" s="144"/>
      <c r="G170" s="320">
        <v>0</v>
      </c>
      <c r="H170" s="144" t="e">
        <f t="shared" si="14"/>
        <v>#DIV/0!</v>
      </c>
      <c r="I170" s="144"/>
      <c r="J170" s="337"/>
      <c r="K170" s="337"/>
      <c r="L170" s="337"/>
      <c r="M170" s="337"/>
      <c r="N170" s="337"/>
      <c r="O170" s="337"/>
      <c r="P170" s="337"/>
      <c r="Q170" s="337"/>
    </row>
    <row r="171" spans="1:17" s="338" customFormat="1" ht="33.75" customHeight="1" x14ac:dyDescent="0.2">
      <c r="A171" s="268"/>
      <c r="B171" s="272">
        <v>3237</v>
      </c>
      <c r="C171" s="268"/>
      <c r="D171" s="341" t="s">
        <v>117</v>
      </c>
      <c r="E171" s="144">
        <v>0</v>
      </c>
      <c r="F171" s="144"/>
      <c r="G171" s="320"/>
      <c r="H171" s="144" t="e">
        <f t="shared" si="14"/>
        <v>#DIV/0!</v>
      </c>
      <c r="I171" s="144"/>
      <c r="J171" s="337"/>
      <c r="K171" s="337"/>
      <c r="L171" s="337"/>
      <c r="M171" s="337"/>
      <c r="N171" s="337"/>
      <c r="O171" s="337"/>
      <c r="P171" s="337"/>
      <c r="Q171" s="337"/>
    </row>
    <row r="172" spans="1:17" s="340" customFormat="1" ht="15.75" customHeight="1" x14ac:dyDescent="0.2">
      <c r="A172" s="268"/>
      <c r="B172" s="272" t="s">
        <v>175</v>
      </c>
      <c r="C172" s="268"/>
      <c r="D172" s="336" t="s">
        <v>118</v>
      </c>
      <c r="E172" s="144">
        <v>0</v>
      </c>
      <c r="F172" s="144"/>
      <c r="G172" s="320">
        <v>0</v>
      </c>
      <c r="H172" s="144" t="e">
        <f t="shared" si="14"/>
        <v>#DIV/0!</v>
      </c>
      <c r="I172" s="144"/>
      <c r="J172" s="339"/>
      <c r="K172" s="339"/>
      <c r="L172" s="339"/>
      <c r="M172" s="339"/>
      <c r="N172" s="339"/>
      <c r="O172" s="339"/>
      <c r="P172" s="339"/>
      <c r="Q172" s="339"/>
    </row>
    <row r="173" spans="1:17" s="338" customFormat="1" x14ac:dyDescent="0.2">
      <c r="A173" s="268"/>
      <c r="B173" s="272" t="s">
        <v>151</v>
      </c>
      <c r="C173" s="268"/>
      <c r="D173" s="336" t="s">
        <v>119</v>
      </c>
      <c r="E173" s="144">
        <v>0</v>
      </c>
      <c r="F173" s="144"/>
      <c r="G173" s="320"/>
      <c r="H173" s="308" t="e">
        <f t="shared" si="14"/>
        <v>#DIV/0!</v>
      </c>
      <c r="I173" s="308"/>
      <c r="J173" s="337"/>
      <c r="K173" s="337"/>
      <c r="L173" s="337"/>
      <c r="M173" s="337"/>
      <c r="N173" s="337"/>
      <c r="O173" s="337"/>
      <c r="P173" s="337"/>
      <c r="Q173" s="337"/>
    </row>
    <row r="174" spans="1:17" s="338" customFormat="1" ht="47.25" x14ac:dyDescent="0.2">
      <c r="A174" s="268"/>
      <c r="B174" s="271">
        <v>324</v>
      </c>
      <c r="C174" s="268"/>
      <c r="D174" s="342" t="s">
        <v>120</v>
      </c>
      <c r="E174" s="308">
        <f>E175</f>
        <v>0</v>
      </c>
      <c r="F174" s="144"/>
      <c r="G174" s="332">
        <f>G175</f>
        <v>0</v>
      </c>
      <c r="H174" s="308" t="e">
        <f t="shared" si="14"/>
        <v>#DIV/0!</v>
      </c>
      <c r="I174" s="308"/>
      <c r="J174" s="337"/>
      <c r="K174" s="337"/>
      <c r="L174" s="337"/>
      <c r="M174" s="337"/>
      <c r="N174" s="337"/>
      <c r="O174" s="337"/>
      <c r="P174" s="337"/>
      <c r="Q174" s="337"/>
    </row>
    <row r="175" spans="1:17" s="338" customFormat="1" ht="47.25" x14ac:dyDescent="0.2">
      <c r="A175" s="268"/>
      <c r="B175" s="272">
        <v>3241</v>
      </c>
      <c r="C175" s="268"/>
      <c r="D175" s="341" t="s">
        <v>120</v>
      </c>
      <c r="E175" s="144">
        <v>0</v>
      </c>
      <c r="F175" s="144"/>
      <c r="G175" s="320"/>
      <c r="H175" s="308" t="e">
        <f t="shared" si="14"/>
        <v>#DIV/0!</v>
      </c>
      <c r="I175" s="308"/>
      <c r="J175" s="337"/>
      <c r="K175" s="337"/>
      <c r="L175" s="337"/>
      <c r="M175" s="337"/>
      <c r="N175" s="337"/>
      <c r="O175" s="337"/>
      <c r="P175" s="337"/>
      <c r="Q175" s="337"/>
    </row>
    <row r="176" spans="1:17" s="338" customFormat="1" ht="15.75" customHeight="1" x14ac:dyDescent="0.2">
      <c r="A176" s="270"/>
      <c r="B176" s="271">
        <v>329</v>
      </c>
      <c r="C176" s="270"/>
      <c r="D176" s="335" t="s">
        <v>121</v>
      </c>
      <c r="E176" s="308">
        <f>SUM(E177:E182)</f>
        <v>0</v>
      </c>
      <c r="F176" s="308"/>
      <c r="G176" s="332">
        <f>SUM(G177:G182)</f>
        <v>0</v>
      </c>
      <c r="H176" s="144" t="e">
        <f t="shared" si="14"/>
        <v>#DIV/0!</v>
      </c>
      <c r="I176" s="144"/>
      <c r="J176" s="337"/>
      <c r="K176" s="337"/>
      <c r="L176" s="337"/>
      <c r="M176" s="337"/>
      <c r="N176" s="337"/>
      <c r="O176" s="337"/>
      <c r="P176" s="337"/>
      <c r="Q176" s="337"/>
    </row>
    <row r="177" spans="1:17" s="338" customFormat="1" ht="75" x14ac:dyDescent="0.2">
      <c r="A177" s="268"/>
      <c r="B177" s="272" t="s">
        <v>176</v>
      </c>
      <c r="C177" s="268"/>
      <c r="D177" s="269" t="s">
        <v>177</v>
      </c>
      <c r="E177" s="144">
        <v>0</v>
      </c>
      <c r="F177" s="144"/>
      <c r="G177" s="144">
        <v>0</v>
      </c>
      <c r="H177" s="144" t="e">
        <f t="shared" si="14"/>
        <v>#DIV/0!</v>
      </c>
      <c r="I177" s="144"/>
      <c r="J177" s="337"/>
      <c r="K177" s="337"/>
      <c r="L177" s="337"/>
      <c r="M177" s="337"/>
      <c r="N177" s="337"/>
      <c r="O177" s="337"/>
      <c r="P177" s="337"/>
      <c r="Q177" s="337"/>
    </row>
    <row r="178" spans="1:17" s="338" customFormat="1" ht="15.75" x14ac:dyDescent="0.2">
      <c r="A178" s="268"/>
      <c r="B178" s="272">
        <v>3292</v>
      </c>
      <c r="C178" s="268"/>
      <c r="D178" s="663" t="s">
        <v>178</v>
      </c>
      <c r="E178" s="144">
        <v>0</v>
      </c>
      <c r="F178" s="144"/>
      <c r="G178" s="320">
        <v>0</v>
      </c>
      <c r="H178" s="144" t="e">
        <f t="shared" si="14"/>
        <v>#DIV/0!</v>
      </c>
      <c r="I178" s="144"/>
      <c r="J178" s="337"/>
      <c r="K178" s="337"/>
      <c r="L178" s="337"/>
      <c r="M178" s="337"/>
      <c r="N178" s="337"/>
      <c r="O178" s="337"/>
      <c r="P178" s="337"/>
      <c r="Q178" s="337"/>
    </row>
    <row r="179" spans="1:17" s="338" customFormat="1" ht="15.75" customHeight="1" x14ac:dyDescent="0.2">
      <c r="A179" s="268"/>
      <c r="B179" s="272" t="s">
        <v>155</v>
      </c>
      <c r="C179" s="268"/>
      <c r="D179" s="336" t="s">
        <v>123</v>
      </c>
      <c r="E179" s="683">
        <v>0</v>
      </c>
      <c r="F179" s="144"/>
      <c r="G179" s="320">
        <v>0</v>
      </c>
      <c r="H179" s="144" t="e">
        <f>SUM(G179/E181*100)</f>
        <v>#DIV/0!</v>
      </c>
      <c r="I179" s="144"/>
      <c r="J179" s="337"/>
      <c r="K179" s="337"/>
      <c r="L179" s="337"/>
      <c r="M179" s="337"/>
      <c r="N179" s="337"/>
      <c r="O179" s="337"/>
      <c r="P179" s="337"/>
      <c r="Q179" s="337"/>
    </row>
    <row r="180" spans="1:17" s="338" customFormat="1" ht="15.75" customHeight="1" x14ac:dyDescent="0.2">
      <c r="A180" s="268"/>
      <c r="B180" s="272">
        <v>3294</v>
      </c>
      <c r="C180" s="268"/>
      <c r="D180" s="336" t="s">
        <v>179</v>
      </c>
      <c r="E180" s="683">
        <v>0</v>
      </c>
      <c r="F180" s="144"/>
      <c r="G180" s="320">
        <v>0</v>
      </c>
      <c r="H180" s="144" t="e">
        <f>SUM(G180/E180*100)</f>
        <v>#DIV/0!</v>
      </c>
      <c r="I180" s="144"/>
      <c r="J180" s="337"/>
      <c r="K180" s="337"/>
      <c r="L180" s="337"/>
      <c r="M180" s="337"/>
      <c r="N180" s="337"/>
      <c r="O180" s="337"/>
      <c r="P180" s="337"/>
      <c r="Q180" s="337"/>
    </row>
    <row r="181" spans="1:17" s="340" customFormat="1" ht="15.75" customHeight="1" x14ac:dyDescent="0.2">
      <c r="A181" s="268"/>
      <c r="B181" s="343">
        <v>3295</v>
      </c>
      <c r="C181" s="268"/>
      <c r="D181" s="344" t="s">
        <v>180</v>
      </c>
      <c r="E181" s="683">
        <v>0</v>
      </c>
      <c r="F181" s="144"/>
      <c r="G181" s="320">
        <v>0</v>
      </c>
      <c r="H181" s="144" t="e">
        <f>SUM(G181/E183*100)</f>
        <v>#DIV/0!</v>
      </c>
      <c r="I181" s="144"/>
      <c r="J181" s="339"/>
      <c r="K181" s="339"/>
      <c r="L181" s="339"/>
      <c r="M181" s="339"/>
      <c r="N181" s="339"/>
      <c r="O181" s="339"/>
      <c r="P181" s="339"/>
      <c r="Q181" s="339"/>
    </row>
    <row r="182" spans="1:17" s="340" customFormat="1" ht="30.75" customHeight="1" x14ac:dyDescent="0.2">
      <c r="A182" s="268"/>
      <c r="B182" s="343" t="s">
        <v>181</v>
      </c>
      <c r="C182" s="268"/>
      <c r="D182" s="509" t="s">
        <v>121</v>
      </c>
      <c r="E182" s="683">
        <v>0</v>
      </c>
      <c r="F182" s="144"/>
      <c r="G182" s="320">
        <v>0</v>
      </c>
      <c r="H182" s="308"/>
      <c r="I182" s="308"/>
      <c r="J182" s="339"/>
      <c r="K182" s="339"/>
      <c r="L182" s="339"/>
      <c r="M182" s="339"/>
      <c r="N182" s="339"/>
      <c r="O182" s="339"/>
      <c r="P182" s="339"/>
      <c r="Q182" s="339"/>
    </row>
    <row r="183" spans="1:17" s="338" customFormat="1" ht="15.75" customHeight="1" x14ac:dyDescent="0.2">
      <c r="A183" s="303"/>
      <c r="B183" s="302">
        <v>34</v>
      </c>
      <c r="C183" s="303"/>
      <c r="D183" s="304" t="s">
        <v>124</v>
      </c>
      <c r="E183" s="305">
        <f>E184</f>
        <v>0</v>
      </c>
      <c r="F183" s="305">
        <v>0</v>
      </c>
      <c r="G183" s="305">
        <f>SUM(G184)</f>
        <v>0</v>
      </c>
      <c r="H183" s="306" t="e">
        <f t="shared" si="14"/>
        <v>#DIV/0!</v>
      </c>
      <c r="I183" s="306" t="e">
        <f t="shared" si="15"/>
        <v>#DIV/0!</v>
      </c>
      <c r="J183" s="337"/>
      <c r="K183" s="337"/>
      <c r="L183" s="337"/>
      <c r="M183" s="337"/>
      <c r="N183" s="337"/>
      <c r="O183" s="337"/>
      <c r="P183" s="337"/>
      <c r="Q183" s="337"/>
    </row>
    <row r="184" spans="1:17" s="346" customFormat="1" ht="30" x14ac:dyDescent="0.2">
      <c r="A184" s="270"/>
      <c r="B184" s="271">
        <v>343</v>
      </c>
      <c r="C184" s="270"/>
      <c r="D184" s="266" t="s">
        <v>125</v>
      </c>
      <c r="E184" s="308">
        <f>E185</f>
        <v>0</v>
      </c>
      <c r="F184" s="308"/>
      <c r="G184" s="308">
        <f>SUM(G185:G186)</f>
        <v>0</v>
      </c>
      <c r="H184" s="144" t="e">
        <f t="shared" si="14"/>
        <v>#DIV/0!</v>
      </c>
      <c r="I184" s="144"/>
      <c r="J184" s="345"/>
      <c r="K184" s="345"/>
      <c r="L184" s="345"/>
      <c r="M184" s="345"/>
      <c r="N184" s="345"/>
      <c r="O184" s="345"/>
      <c r="P184" s="345"/>
      <c r="Q184" s="345"/>
    </row>
    <row r="185" spans="1:17" s="340" customFormat="1" ht="45" x14ac:dyDescent="0.2">
      <c r="A185" s="268"/>
      <c r="B185" s="272" t="s">
        <v>158</v>
      </c>
      <c r="C185" s="268"/>
      <c r="D185" s="269" t="s">
        <v>126</v>
      </c>
      <c r="E185" s="144">
        <v>0</v>
      </c>
      <c r="F185" s="144"/>
      <c r="G185" s="144">
        <v>0</v>
      </c>
      <c r="H185" s="308" t="e">
        <f t="shared" si="14"/>
        <v>#DIV/0!</v>
      </c>
      <c r="I185" s="316"/>
      <c r="J185" s="339"/>
      <c r="K185" s="339"/>
      <c r="L185" s="339"/>
      <c r="M185" s="339"/>
      <c r="N185" s="339"/>
      <c r="O185" s="339"/>
      <c r="P185" s="339"/>
      <c r="Q185" s="339"/>
    </row>
    <row r="186" spans="1:17" s="340" customFormat="1" x14ac:dyDescent="0.2">
      <c r="A186" s="268"/>
      <c r="B186" s="272">
        <v>3433</v>
      </c>
      <c r="C186" s="268"/>
      <c r="D186" s="347" t="s">
        <v>182</v>
      </c>
      <c r="E186" s="144">
        <v>0</v>
      </c>
      <c r="F186" s="144"/>
      <c r="G186" s="144">
        <v>0</v>
      </c>
      <c r="H186" s="308"/>
      <c r="I186" s="316"/>
      <c r="J186" s="339"/>
      <c r="K186" s="339"/>
      <c r="L186" s="339"/>
      <c r="M186" s="339"/>
      <c r="N186" s="339"/>
      <c r="O186" s="339"/>
      <c r="P186" s="339"/>
      <c r="Q186" s="339"/>
    </row>
    <row r="187" spans="1:17" s="340" customFormat="1" ht="30" x14ac:dyDescent="0.2">
      <c r="A187" s="268"/>
      <c r="B187" s="271">
        <v>37</v>
      </c>
      <c r="C187" s="268"/>
      <c r="D187" s="324" t="s">
        <v>183</v>
      </c>
      <c r="E187" s="144">
        <f t="shared" ref="E187:G188" si="32">E188</f>
        <v>0</v>
      </c>
      <c r="F187" s="144">
        <v>0</v>
      </c>
      <c r="G187" s="308">
        <f t="shared" si="32"/>
        <v>0</v>
      </c>
      <c r="H187" s="308" t="e">
        <f t="shared" si="14"/>
        <v>#DIV/0!</v>
      </c>
      <c r="I187" s="316"/>
      <c r="J187" s="339"/>
      <c r="K187" s="339"/>
      <c r="L187" s="339"/>
      <c r="M187" s="339"/>
      <c r="N187" s="339"/>
      <c r="O187" s="339"/>
      <c r="P187" s="339"/>
      <c r="Q187" s="339"/>
    </row>
    <row r="188" spans="1:17" s="340" customFormat="1" ht="30" x14ac:dyDescent="0.2">
      <c r="A188" s="268"/>
      <c r="B188" s="271">
        <v>372</v>
      </c>
      <c r="C188" s="268"/>
      <c r="D188" s="324" t="s">
        <v>183</v>
      </c>
      <c r="E188" s="144">
        <f t="shared" si="32"/>
        <v>0</v>
      </c>
      <c r="F188" s="144"/>
      <c r="G188" s="308">
        <f t="shared" si="32"/>
        <v>0</v>
      </c>
      <c r="H188" s="308" t="e">
        <f t="shared" si="14"/>
        <v>#DIV/0!</v>
      </c>
      <c r="I188" s="316"/>
      <c r="J188" s="339"/>
      <c r="K188" s="339"/>
      <c r="L188" s="339"/>
      <c r="M188" s="339"/>
      <c r="N188" s="339"/>
      <c r="O188" s="339"/>
      <c r="P188" s="339"/>
      <c r="Q188" s="339"/>
    </row>
    <row r="189" spans="1:17" s="340" customFormat="1" ht="30" x14ac:dyDescent="0.2">
      <c r="A189" s="268"/>
      <c r="B189" s="272">
        <v>3722</v>
      </c>
      <c r="C189" s="268"/>
      <c r="D189" s="322" t="s">
        <v>184</v>
      </c>
      <c r="E189" s="144">
        <v>0</v>
      </c>
      <c r="F189" s="144"/>
      <c r="G189" s="144">
        <v>0</v>
      </c>
      <c r="H189" s="308" t="e">
        <f t="shared" si="14"/>
        <v>#DIV/0!</v>
      </c>
      <c r="I189" s="316"/>
      <c r="J189" s="339"/>
      <c r="K189" s="339"/>
      <c r="L189" s="339"/>
      <c r="M189" s="339"/>
      <c r="N189" s="339"/>
      <c r="O189" s="339"/>
      <c r="P189" s="339"/>
      <c r="Q189" s="339"/>
    </row>
    <row r="190" spans="1:17" s="340" customFormat="1" ht="45" x14ac:dyDescent="0.2">
      <c r="A190" s="268"/>
      <c r="B190" s="348">
        <v>4</v>
      </c>
      <c r="C190" s="329"/>
      <c r="D190" s="349" t="s">
        <v>127</v>
      </c>
      <c r="E190" s="308">
        <f>SUM(E191,E195)</f>
        <v>0</v>
      </c>
      <c r="F190" s="144">
        <f>SUM(F191,F195)</f>
        <v>0</v>
      </c>
      <c r="G190" s="308"/>
      <c r="H190" s="308" t="e">
        <f t="shared" si="14"/>
        <v>#DIV/0!</v>
      </c>
      <c r="I190" s="316"/>
      <c r="J190" s="339"/>
      <c r="K190" s="339"/>
      <c r="L190" s="339"/>
      <c r="M190" s="339"/>
      <c r="N190" s="339"/>
      <c r="O190" s="339"/>
      <c r="P190" s="339"/>
      <c r="Q190" s="339"/>
    </row>
    <row r="191" spans="1:17" s="340" customFormat="1" ht="45" x14ac:dyDescent="0.2">
      <c r="A191" s="358"/>
      <c r="B191" s="357">
        <v>42</v>
      </c>
      <c r="C191" s="358"/>
      <c r="D191" s="365" t="s">
        <v>128</v>
      </c>
      <c r="E191" s="306">
        <f>E192</f>
        <v>0</v>
      </c>
      <c r="F191" s="364">
        <v>0</v>
      </c>
      <c r="G191" s="306">
        <f>G192</f>
        <v>0</v>
      </c>
      <c r="H191" s="306" t="e">
        <f t="shared" si="14"/>
        <v>#DIV/0!</v>
      </c>
      <c r="I191" s="361"/>
      <c r="J191" s="339"/>
      <c r="K191" s="339"/>
      <c r="L191" s="339"/>
      <c r="M191" s="339"/>
      <c r="N191" s="339"/>
      <c r="O191" s="339"/>
      <c r="P191" s="339"/>
      <c r="Q191" s="339"/>
    </row>
    <row r="192" spans="1:17" s="340" customFormat="1" x14ac:dyDescent="0.2">
      <c r="A192" s="268"/>
      <c r="B192" s="321">
        <v>422</v>
      </c>
      <c r="C192" s="268"/>
      <c r="D192" s="324" t="s">
        <v>129</v>
      </c>
      <c r="E192" s="308">
        <f>SUM(E193:E194)</f>
        <v>0</v>
      </c>
      <c r="F192" s="144"/>
      <c r="G192" s="308">
        <f>SUM(G193:G194)</f>
        <v>0</v>
      </c>
      <c r="H192" s="308" t="e">
        <f t="shared" si="14"/>
        <v>#DIV/0!</v>
      </c>
      <c r="I192" s="316"/>
      <c r="J192" s="339"/>
      <c r="K192" s="339"/>
      <c r="L192" s="339"/>
      <c r="M192" s="339"/>
      <c r="N192" s="339"/>
      <c r="O192" s="339"/>
      <c r="P192" s="339"/>
      <c r="Q192" s="339"/>
    </row>
    <row r="193" spans="1:17" s="340" customFormat="1" ht="30" x14ac:dyDescent="0.2">
      <c r="A193" s="268"/>
      <c r="B193" s="319">
        <v>4222</v>
      </c>
      <c r="C193" s="268"/>
      <c r="D193" s="322" t="s">
        <v>131</v>
      </c>
      <c r="E193" s="144"/>
      <c r="F193" s="144"/>
      <c r="G193" s="320"/>
      <c r="H193" s="308" t="e">
        <f t="shared" si="14"/>
        <v>#DIV/0!</v>
      </c>
      <c r="I193" s="316"/>
      <c r="J193" s="339"/>
      <c r="K193" s="339"/>
      <c r="L193" s="339"/>
      <c r="M193" s="339"/>
      <c r="N193" s="339"/>
      <c r="O193" s="339"/>
      <c r="P193" s="339"/>
      <c r="Q193" s="339"/>
    </row>
    <row r="194" spans="1:17" s="340" customFormat="1" ht="30" x14ac:dyDescent="0.2">
      <c r="A194" s="268"/>
      <c r="B194" s="319">
        <v>4226</v>
      </c>
      <c r="C194" s="268"/>
      <c r="D194" s="322" t="s">
        <v>132</v>
      </c>
      <c r="E194" s="144">
        <v>0</v>
      </c>
      <c r="F194" s="144"/>
      <c r="G194" s="320"/>
      <c r="H194" s="308" t="e">
        <f t="shared" si="14"/>
        <v>#DIV/0!</v>
      </c>
      <c r="I194" s="316"/>
      <c r="J194" s="339"/>
      <c r="K194" s="339"/>
      <c r="L194" s="339"/>
      <c r="M194" s="339"/>
      <c r="N194" s="339"/>
      <c r="O194" s="339"/>
      <c r="P194" s="339"/>
      <c r="Q194" s="339"/>
    </row>
    <row r="195" spans="1:17" s="340" customFormat="1" ht="60" x14ac:dyDescent="0.2">
      <c r="A195" s="268"/>
      <c r="B195" s="357">
        <v>45</v>
      </c>
      <c r="C195" s="358"/>
      <c r="D195" s="365" t="s">
        <v>134</v>
      </c>
      <c r="E195" s="364">
        <f t="shared" ref="E195:G196" si="33">E196</f>
        <v>0</v>
      </c>
      <c r="F195" s="364">
        <v>0</v>
      </c>
      <c r="G195" s="306">
        <f t="shared" si="33"/>
        <v>0</v>
      </c>
      <c r="H195" s="306" t="e">
        <f t="shared" si="14"/>
        <v>#DIV/0!</v>
      </c>
      <c r="I195" s="361"/>
      <c r="J195" s="339"/>
      <c r="K195" s="339"/>
      <c r="L195" s="339"/>
      <c r="M195" s="339"/>
      <c r="N195" s="339"/>
      <c r="O195" s="339"/>
      <c r="P195" s="339"/>
      <c r="Q195" s="339"/>
    </row>
    <row r="196" spans="1:17" s="340" customFormat="1" ht="45" x14ac:dyDescent="0.2">
      <c r="A196" s="268"/>
      <c r="B196" s="321">
        <v>451</v>
      </c>
      <c r="C196" s="268"/>
      <c r="D196" s="324" t="s">
        <v>135</v>
      </c>
      <c r="E196" s="144">
        <f t="shared" si="33"/>
        <v>0</v>
      </c>
      <c r="F196" s="144"/>
      <c r="G196" s="308">
        <f t="shared" si="33"/>
        <v>0</v>
      </c>
      <c r="H196" s="308" t="e">
        <f t="shared" si="14"/>
        <v>#DIV/0!</v>
      </c>
      <c r="I196" s="316"/>
      <c r="J196" s="339"/>
      <c r="K196" s="339"/>
      <c r="L196" s="339"/>
      <c r="M196" s="339"/>
      <c r="N196" s="339"/>
      <c r="O196" s="339"/>
      <c r="P196" s="339"/>
      <c r="Q196" s="339"/>
    </row>
    <row r="197" spans="1:17" s="340" customFormat="1" ht="45" x14ac:dyDescent="0.2">
      <c r="A197" s="268"/>
      <c r="B197" s="321">
        <v>4511</v>
      </c>
      <c r="C197" s="268"/>
      <c r="D197" s="324" t="s">
        <v>135</v>
      </c>
      <c r="E197" s="144">
        <v>0</v>
      </c>
      <c r="F197" s="144"/>
      <c r="G197" s="332"/>
      <c r="H197" s="308" t="e">
        <f t="shared" si="14"/>
        <v>#DIV/0!</v>
      </c>
      <c r="I197" s="316"/>
      <c r="J197" s="339"/>
      <c r="K197" s="339"/>
      <c r="L197" s="339"/>
      <c r="M197" s="339"/>
      <c r="N197" s="339"/>
      <c r="O197" s="339"/>
      <c r="P197" s="339"/>
      <c r="Q197" s="339"/>
    </row>
    <row r="198" spans="1:17" s="55" customFormat="1" x14ac:dyDescent="0.2">
      <c r="A198" s="44"/>
      <c r="B198" s="41"/>
      <c r="C198" s="42" t="s">
        <v>185</v>
      </c>
      <c r="D198" s="43" t="s">
        <v>186</v>
      </c>
      <c r="E198" s="85">
        <f>SUM(E147,E154,E183,E190)</f>
        <v>0</v>
      </c>
      <c r="F198" s="85">
        <f>SUM(F147,F154,F183,F187,F190)</f>
        <v>0</v>
      </c>
      <c r="G198" s="85">
        <f>SUM(G147,G154,G183,G187,G191,G195)</f>
        <v>0</v>
      </c>
      <c r="H198" s="104" t="e">
        <f t="shared" si="14"/>
        <v>#DIV/0!</v>
      </c>
      <c r="I198" s="104" t="e">
        <f t="shared" si="15"/>
        <v>#DIV/0!</v>
      </c>
      <c r="J198" s="54"/>
      <c r="K198" s="149"/>
      <c r="L198" s="150"/>
      <c r="M198" s="150"/>
      <c r="N198" s="150"/>
      <c r="O198" s="54"/>
      <c r="P198" s="54"/>
      <c r="Q198" s="54"/>
    </row>
    <row r="199" spans="1:17" s="340" customFormat="1" x14ac:dyDescent="0.2">
      <c r="A199" s="303"/>
      <c r="B199" s="302">
        <v>32</v>
      </c>
      <c r="C199" s="303"/>
      <c r="D199" s="304" t="s">
        <v>97</v>
      </c>
      <c r="E199" s="305">
        <f>SUM(E200,E202,E205,E210)</f>
        <v>0</v>
      </c>
      <c r="F199" s="305"/>
      <c r="G199" s="305">
        <f>SUM(G200,G202,G205,G210)</f>
        <v>0</v>
      </c>
      <c r="H199" s="306" t="e">
        <f t="shared" si="14"/>
        <v>#DIV/0!</v>
      </c>
      <c r="I199" s="306" t="e">
        <f t="shared" si="15"/>
        <v>#DIV/0!</v>
      </c>
      <c r="J199" s="339"/>
      <c r="K199" s="339"/>
      <c r="L199" s="339"/>
      <c r="M199" s="339"/>
      <c r="N199" s="339"/>
      <c r="O199" s="339"/>
      <c r="P199" s="339"/>
      <c r="Q199" s="339"/>
    </row>
    <row r="200" spans="1:17" s="340" customFormat="1" x14ac:dyDescent="0.2">
      <c r="A200" s="270"/>
      <c r="B200" s="265">
        <v>321</v>
      </c>
      <c r="C200" s="270"/>
      <c r="D200" s="335" t="s">
        <v>98</v>
      </c>
      <c r="E200" s="145">
        <f>SUM(E201)</f>
        <v>0</v>
      </c>
      <c r="F200" s="145"/>
      <c r="G200" s="145">
        <f>SUM(G201)</f>
        <v>0</v>
      </c>
      <c r="H200" s="308" t="e">
        <f t="shared" si="14"/>
        <v>#DIV/0!</v>
      </c>
      <c r="I200" s="308"/>
      <c r="J200" s="339"/>
      <c r="K200" s="339"/>
      <c r="L200" s="339"/>
      <c r="M200" s="339"/>
      <c r="N200" s="339"/>
      <c r="O200" s="339"/>
      <c r="P200" s="339"/>
      <c r="Q200" s="339"/>
    </row>
    <row r="201" spans="1:17" s="340" customFormat="1" x14ac:dyDescent="0.2">
      <c r="A201" s="270"/>
      <c r="B201" s="267" t="s">
        <v>99</v>
      </c>
      <c r="C201" s="270"/>
      <c r="D201" s="336" t="s">
        <v>100</v>
      </c>
      <c r="E201" s="146"/>
      <c r="F201" s="146"/>
      <c r="G201" s="146"/>
      <c r="H201" s="308" t="e">
        <f t="shared" si="14"/>
        <v>#DIV/0!</v>
      </c>
      <c r="I201" s="308"/>
      <c r="J201" s="339"/>
      <c r="K201" s="339"/>
      <c r="L201" s="339"/>
      <c r="M201" s="339"/>
      <c r="N201" s="339"/>
      <c r="O201" s="339"/>
      <c r="P201" s="339"/>
      <c r="Q201" s="339"/>
    </row>
    <row r="202" spans="1:17" s="340" customFormat="1" x14ac:dyDescent="0.2">
      <c r="A202" s="270"/>
      <c r="B202" s="265">
        <v>322</v>
      </c>
      <c r="C202" s="270"/>
      <c r="D202" s="335" t="s">
        <v>105</v>
      </c>
      <c r="E202" s="145">
        <f>SUM(E203,E204)</f>
        <v>0</v>
      </c>
      <c r="F202" s="145"/>
      <c r="G202" s="145">
        <f>SUM(G203)</f>
        <v>0</v>
      </c>
      <c r="H202" s="308" t="e">
        <f t="shared" si="14"/>
        <v>#DIV/0!</v>
      </c>
      <c r="I202" s="308"/>
      <c r="J202" s="339"/>
      <c r="K202" s="339"/>
      <c r="L202" s="339"/>
      <c r="M202" s="339"/>
      <c r="N202" s="339"/>
      <c r="O202" s="339"/>
      <c r="P202" s="339"/>
      <c r="Q202" s="339"/>
    </row>
    <row r="203" spans="1:17" s="340" customFormat="1" ht="45" x14ac:dyDescent="0.2">
      <c r="A203" s="270"/>
      <c r="B203" s="267" t="s">
        <v>139</v>
      </c>
      <c r="C203" s="270"/>
      <c r="D203" s="269" t="s">
        <v>106</v>
      </c>
      <c r="E203" s="146">
        <v>0</v>
      </c>
      <c r="F203" s="146"/>
      <c r="G203" s="146">
        <f>SUM(POSEBNI_DIO_!D193,POSEBNI_DIO_!D162)</f>
        <v>0</v>
      </c>
      <c r="H203" s="308" t="e">
        <f t="shared" si="14"/>
        <v>#DIV/0!</v>
      </c>
      <c r="I203" s="308"/>
      <c r="J203" s="339"/>
      <c r="K203" s="339"/>
      <c r="L203" s="339"/>
      <c r="M203" s="339"/>
      <c r="N203" s="339"/>
      <c r="O203" s="339"/>
      <c r="P203" s="339"/>
      <c r="Q203" s="339"/>
    </row>
    <row r="204" spans="1:17" s="340" customFormat="1" ht="30" x14ac:dyDescent="0.2">
      <c r="A204" s="270"/>
      <c r="B204" s="267" t="s">
        <v>142</v>
      </c>
      <c r="C204" s="270"/>
      <c r="D204" s="269" t="s">
        <v>109</v>
      </c>
      <c r="E204" s="146"/>
      <c r="F204" s="146"/>
      <c r="G204" s="146"/>
      <c r="H204" s="308"/>
      <c r="I204" s="308"/>
      <c r="J204" s="339"/>
      <c r="K204" s="339"/>
      <c r="L204" s="339"/>
      <c r="M204" s="339"/>
      <c r="N204" s="339"/>
      <c r="O204" s="339"/>
      <c r="P204" s="339"/>
      <c r="Q204" s="339"/>
    </row>
    <row r="205" spans="1:17" s="340" customFormat="1" x14ac:dyDescent="0.2">
      <c r="A205" s="270"/>
      <c r="B205" s="265" t="s">
        <v>143</v>
      </c>
      <c r="C205" s="270"/>
      <c r="D205" s="335" t="s">
        <v>110</v>
      </c>
      <c r="E205" s="145">
        <f>SUM(E207:E209)</f>
        <v>0</v>
      </c>
      <c r="F205" s="145"/>
      <c r="G205" s="145">
        <f>SUM(G206:G209)</f>
        <v>0</v>
      </c>
      <c r="H205" s="308" t="e">
        <f t="shared" si="14"/>
        <v>#DIV/0!</v>
      </c>
      <c r="I205" s="308"/>
      <c r="J205" s="339"/>
      <c r="K205" s="339"/>
      <c r="L205" s="339"/>
      <c r="M205" s="339"/>
      <c r="N205" s="339"/>
      <c r="O205" s="339"/>
      <c r="P205" s="339"/>
      <c r="Q205" s="339"/>
    </row>
    <row r="206" spans="1:17" s="340" customFormat="1" ht="47.25" x14ac:dyDescent="0.2">
      <c r="A206" s="270"/>
      <c r="B206" s="267" t="s">
        <v>146</v>
      </c>
      <c r="C206" s="270"/>
      <c r="D206" s="341" t="s">
        <v>147</v>
      </c>
      <c r="E206" s="146">
        <v>0</v>
      </c>
      <c r="F206" s="146"/>
      <c r="G206" s="146"/>
      <c r="H206" s="308" t="e">
        <f t="shared" ref="H206" si="34">SUM(G206/E206*100)</f>
        <v>#DIV/0!</v>
      </c>
      <c r="I206" s="308"/>
      <c r="J206" s="339"/>
      <c r="K206" s="339"/>
      <c r="L206" s="339"/>
      <c r="M206" s="339"/>
      <c r="N206" s="339"/>
      <c r="O206" s="339"/>
      <c r="P206" s="339"/>
      <c r="Q206" s="339"/>
    </row>
    <row r="207" spans="1:17" s="340" customFormat="1" ht="31.5" x14ac:dyDescent="0.2">
      <c r="A207" s="270"/>
      <c r="B207" s="267" t="s">
        <v>148</v>
      </c>
      <c r="C207" s="270"/>
      <c r="D207" s="341" t="s">
        <v>113</v>
      </c>
      <c r="E207" s="146"/>
      <c r="F207" s="146"/>
      <c r="G207" s="146"/>
      <c r="H207" s="308" t="e">
        <f t="shared" si="14"/>
        <v>#DIV/0!</v>
      </c>
      <c r="I207" s="308"/>
      <c r="J207" s="339"/>
      <c r="K207" s="339"/>
      <c r="L207" s="339"/>
      <c r="M207" s="339"/>
      <c r="N207" s="339"/>
      <c r="O207" s="339"/>
      <c r="P207" s="339"/>
      <c r="Q207" s="339"/>
    </row>
    <row r="208" spans="1:17" s="340" customFormat="1" ht="31.5" x14ac:dyDescent="0.2">
      <c r="A208" s="270"/>
      <c r="B208" s="267" t="s">
        <v>150</v>
      </c>
      <c r="C208" s="270"/>
      <c r="D208" s="341" t="s">
        <v>117</v>
      </c>
      <c r="E208" s="146"/>
      <c r="F208" s="146"/>
      <c r="G208" s="146"/>
      <c r="H208" s="308" t="e">
        <f t="shared" si="14"/>
        <v>#DIV/0!</v>
      </c>
      <c r="I208" s="308"/>
      <c r="J208" s="339"/>
      <c r="K208" s="339"/>
      <c r="L208" s="339"/>
      <c r="M208" s="339"/>
      <c r="N208" s="339"/>
      <c r="O208" s="339"/>
      <c r="P208" s="339"/>
      <c r="Q208" s="339"/>
    </row>
    <row r="209" spans="1:20" s="340" customFormat="1" ht="15.75" x14ac:dyDescent="0.2">
      <c r="A209" s="270"/>
      <c r="B209" s="267" t="s">
        <v>151</v>
      </c>
      <c r="C209" s="270"/>
      <c r="D209" s="532" t="s">
        <v>119</v>
      </c>
      <c r="E209" s="146"/>
      <c r="F209" s="146"/>
      <c r="G209" s="146"/>
      <c r="H209" s="308" t="e">
        <f t="shared" si="14"/>
        <v>#DIV/0!</v>
      </c>
      <c r="I209" s="308"/>
      <c r="J209" s="339"/>
      <c r="K209" s="339"/>
      <c r="L209" s="339"/>
      <c r="M209" s="339"/>
      <c r="N209" s="339"/>
      <c r="O209" s="339"/>
      <c r="P209" s="339"/>
      <c r="Q209" s="339"/>
    </row>
    <row r="210" spans="1:20" s="346" customFormat="1" ht="13.9" customHeight="1" x14ac:dyDescent="0.2">
      <c r="A210" s="270"/>
      <c r="B210" s="265">
        <v>324</v>
      </c>
      <c r="C210" s="270"/>
      <c r="D210" s="266" t="s">
        <v>120</v>
      </c>
      <c r="E210" s="145">
        <f>SUM(E211)</f>
        <v>0</v>
      </c>
      <c r="F210" s="145"/>
      <c r="G210" s="145">
        <f>SUM(G211)</f>
        <v>0</v>
      </c>
      <c r="H210" s="308" t="e">
        <f t="shared" si="14"/>
        <v>#DIV/0!</v>
      </c>
      <c r="I210" s="308"/>
      <c r="J210" s="345"/>
      <c r="K210" s="345"/>
      <c r="L210" s="345"/>
      <c r="M210" s="345"/>
      <c r="N210" s="345"/>
      <c r="O210" s="345"/>
      <c r="P210" s="345"/>
      <c r="Q210" s="345"/>
      <c r="T210" s="350"/>
    </row>
    <row r="211" spans="1:20" s="340" customFormat="1" ht="13.9" customHeight="1" x14ac:dyDescent="0.2">
      <c r="A211" s="270"/>
      <c r="B211" s="267">
        <v>3241</v>
      </c>
      <c r="C211" s="270"/>
      <c r="D211" s="269" t="s">
        <v>120</v>
      </c>
      <c r="E211" s="146">
        <v>0</v>
      </c>
      <c r="F211" s="146"/>
      <c r="G211" s="146"/>
      <c r="H211" s="316" t="e">
        <f t="shared" si="14"/>
        <v>#DIV/0!</v>
      </c>
      <c r="I211" s="316"/>
      <c r="J211" s="339"/>
      <c r="K211" s="339"/>
      <c r="L211" s="339"/>
      <c r="M211" s="339"/>
      <c r="N211" s="339"/>
      <c r="O211" s="339"/>
      <c r="P211" s="339"/>
      <c r="Q211" s="339"/>
    </row>
    <row r="212" spans="1:20" s="340" customFormat="1" ht="13.9" customHeight="1" x14ac:dyDescent="0.2">
      <c r="A212" s="358"/>
      <c r="B212" s="357">
        <v>42</v>
      </c>
      <c r="C212" s="358"/>
      <c r="D212" s="365" t="s">
        <v>134</v>
      </c>
      <c r="E212" s="360">
        <f t="shared" ref="E212:G213" si="35">E213</f>
        <v>0</v>
      </c>
      <c r="F212" s="364">
        <v>0</v>
      </c>
      <c r="G212" s="306">
        <f t="shared" si="35"/>
        <v>0</v>
      </c>
      <c r="H212" s="306" t="e">
        <f t="shared" ref="H212:H222" si="36">SUM(G212/E212*100)</f>
        <v>#DIV/0!</v>
      </c>
      <c r="I212" s="306" t="e">
        <f>SUM(G212/F212*100)</f>
        <v>#DIV/0!</v>
      </c>
      <c r="J212" s="339"/>
      <c r="K212" s="339"/>
      <c r="L212" s="339"/>
      <c r="M212" s="339"/>
      <c r="N212" s="339"/>
      <c r="O212" s="339"/>
      <c r="P212" s="339"/>
      <c r="Q212" s="339"/>
    </row>
    <row r="213" spans="1:20" s="340" customFormat="1" ht="13.9" customHeight="1" x14ac:dyDescent="0.2">
      <c r="A213" s="268"/>
      <c r="B213" s="321">
        <v>422</v>
      </c>
      <c r="C213" s="268"/>
      <c r="D213" s="521" t="s">
        <v>129</v>
      </c>
      <c r="E213" s="313">
        <f t="shared" si="35"/>
        <v>0</v>
      </c>
      <c r="F213" s="144"/>
      <c r="G213" s="308">
        <f t="shared" si="35"/>
        <v>0</v>
      </c>
      <c r="H213" s="308" t="e">
        <f t="shared" si="36"/>
        <v>#DIV/0!</v>
      </c>
      <c r="I213" s="316"/>
      <c r="J213" s="339"/>
      <c r="K213" s="339"/>
      <c r="L213" s="339"/>
      <c r="M213" s="339"/>
      <c r="N213" s="339"/>
      <c r="O213" s="339"/>
      <c r="P213" s="339"/>
      <c r="Q213" s="339"/>
    </row>
    <row r="214" spans="1:20" s="340" customFormat="1" ht="41.25" customHeight="1" x14ac:dyDescent="0.2">
      <c r="A214" s="268"/>
      <c r="B214" s="321">
        <v>4227</v>
      </c>
      <c r="C214" s="268"/>
      <c r="D214" s="531" t="s">
        <v>133</v>
      </c>
      <c r="E214" s="144"/>
      <c r="F214" s="144"/>
      <c r="G214" s="332">
        <v>0</v>
      </c>
      <c r="H214" s="308" t="e">
        <f t="shared" si="36"/>
        <v>#DIV/0!</v>
      </c>
      <c r="I214" s="316"/>
      <c r="J214" s="339"/>
      <c r="K214" s="339"/>
      <c r="L214" s="339"/>
      <c r="M214" s="339"/>
      <c r="N214" s="339"/>
      <c r="O214" s="339"/>
      <c r="P214" s="339"/>
      <c r="Q214" s="339"/>
    </row>
    <row r="215" spans="1:20" s="55" customFormat="1" ht="13.9" customHeight="1" x14ac:dyDescent="0.2">
      <c r="A215" s="526"/>
      <c r="B215" s="112"/>
      <c r="C215" s="113" t="s">
        <v>187</v>
      </c>
      <c r="D215" s="114" t="s">
        <v>188</v>
      </c>
      <c r="E215" s="115">
        <f>SUM(E199,E212)</f>
        <v>0</v>
      </c>
      <c r="F215" s="115">
        <f t="shared" ref="F215:G215" si="37">SUM(F199,F212)</f>
        <v>0</v>
      </c>
      <c r="G215" s="115">
        <f t="shared" si="37"/>
        <v>0</v>
      </c>
      <c r="H215" s="116" t="e">
        <f t="shared" si="14"/>
        <v>#DIV/0!</v>
      </c>
      <c r="I215" s="116" t="e">
        <f t="shared" si="15"/>
        <v>#DIV/0!</v>
      </c>
      <c r="J215" s="54"/>
      <c r="K215" s="54"/>
      <c r="L215" s="54"/>
      <c r="M215" s="54"/>
      <c r="N215" s="54"/>
      <c r="O215" s="54"/>
      <c r="P215" s="54"/>
      <c r="Q215" s="54"/>
    </row>
    <row r="216" spans="1:20" s="55" customFormat="1" ht="13.9" customHeight="1" x14ac:dyDescent="0.2">
      <c r="A216" s="44"/>
      <c r="B216" s="529">
        <v>32</v>
      </c>
      <c r="C216" s="528"/>
      <c r="D216" s="304" t="s">
        <v>97</v>
      </c>
      <c r="E216" s="533">
        <f>SUM(E217)</f>
        <v>0</v>
      </c>
      <c r="F216" s="524"/>
      <c r="G216" s="533">
        <f>SUM(G217)</f>
        <v>5000</v>
      </c>
      <c r="H216" s="308" t="e">
        <f t="shared" si="36"/>
        <v>#DIV/0!</v>
      </c>
      <c r="I216" s="525"/>
      <c r="J216" s="54"/>
      <c r="K216" s="54"/>
      <c r="L216" s="54"/>
      <c r="M216" s="54"/>
      <c r="N216" s="54"/>
      <c r="O216" s="54"/>
      <c r="P216" s="54"/>
      <c r="Q216" s="54"/>
    </row>
    <row r="217" spans="1:20" s="55" customFormat="1" ht="13.9" customHeight="1" x14ac:dyDescent="0.2">
      <c r="A217" s="44"/>
      <c r="B217" s="529">
        <v>323</v>
      </c>
      <c r="C217" s="528"/>
      <c r="D217" s="335" t="s">
        <v>110</v>
      </c>
      <c r="E217" s="533">
        <f>SUM(E218)</f>
        <v>0</v>
      </c>
      <c r="F217" s="524"/>
      <c r="G217" s="533">
        <f>SUM(G218)</f>
        <v>5000</v>
      </c>
      <c r="H217" s="308" t="e">
        <f t="shared" si="36"/>
        <v>#DIV/0!</v>
      </c>
      <c r="I217" s="525"/>
      <c r="J217" s="54"/>
      <c r="K217" s="54"/>
      <c r="L217" s="54"/>
      <c r="M217" s="54"/>
      <c r="N217" s="54"/>
      <c r="O217" s="54"/>
      <c r="P217" s="54"/>
      <c r="Q217" s="54"/>
    </row>
    <row r="218" spans="1:20" s="55" customFormat="1" ht="29.25" customHeight="1" x14ac:dyDescent="0.2">
      <c r="A218" s="44"/>
      <c r="B218" s="530">
        <v>3239</v>
      </c>
      <c r="C218" s="528"/>
      <c r="D218" s="341" t="s">
        <v>119</v>
      </c>
      <c r="E218" s="534"/>
      <c r="F218" s="524"/>
      <c r="G218" s="534">
        <v>5000</v>
      </c>
      <c r="H218" s="308" t="e">
        <f t="shared" si="36"/>
        <v>#DIV/0!</v>
      </c>
      <c r="I218" s="525"/>
      <c r="J218" s="54"/>
      <c r="K218" s="54"/>
      <c r="L218" s="54"/>
      <c r="M218" s="54"/>
      <c r="N218" s="54"/>
      <c r="O218" s="54"/>
      <c r="P218" s="54"/>
      <c r="Q218" s="54"/>
    </row>
    <row r="219" spans="1:20" s="55" customFormat="1" ht="13.9" customHeight="1" x14ac:dyDescent="0.2">
      <c r="A219" s="44"/>
      <c r="B219" s="529">
        <v>42</v>
      </c>
      <c r="C219" s="528"/>
      <c r="D219" s="365" t="s">
        <v>128</v>
      </c>
      <c r="E219" s="533">
        <f>E220</f>
        <v>0</v>
      </c>
      <c r="F219" s="524"/>
      <c r="G219" s="535">
        <f>G220</f>
        <v>0</v>
      </c>
      <c r="H219" s="308" t="e">
        <f t="shared" si="36"/>
        <v>#DIV/0!</v>
      </c>
      <c r="I219" s="525"/>
      <c r="J219" s="54"/>
      <c r="K219" s="54"/>
      <c r="L219" s="54"/>
      <c r="M219" s="54"/>
      <c r="N219" s="54"/>
      <c r="O219" s="54"/>
      <c r="P219" s="54"/>
      <c r="Q219" s="54"/>
    </row>
    <row r="220" spans="1:20" s="55" customFormat="1" ht="13.9" customHeight="1" x14ac:dyDescent="0.2">
      <c r="A220" s="44"/>
      <c r="B220" s="529">
        <v>422</v>
      </c>
      <c r="C220" s="528"/>
      <c r="D220" s="324" t="s">
        <v>129</v>
      </c>
      <c r="E220" s="533">
        <f>E221</f>
        <v>0</v>
      </c>
      <c r="F220" s="524"/>
      <c r="G220" s="535">
        <f>G221</f>
        <v>0</v>
      </c>
      <c r="H220" s="308" t="e">
        <f t="shared" si="36"/>
        <v>#DIV/0!</v>
      </c>
      <c r="I220" s="525"/>
      <c r="J220" s="54"/>
      <c r="K220" s="54"/>
      <c r="L220" s="54"/>
      <c r="M220" s="54"/>
      <c r="N220" s="54"/>
      <c r="O220" s="54"/>
      <c r="P220" s="54"/>
      <c r="Q220" s="54"/>
    </row>
    <row r="221" spans="1:20" s="55" customFormat="1" ht="53.25" customHeight="1" x14ac:dyDescent="0.2">
      <c r="A221" s="44"/>
      <c r="B221" s="530">
        <v>4221</v>
      </c>
      <c r="C221" s="528"/>
      <c r="D221" s="531" t="s">
        <v>133</v>
      </c>
      <c r="E221" s="534"/>
      <c r="F221" s="524"/>
      <c r="G221" s="534"/>
      <c r="H221" s="308" t="e">
        <f t="shared" si="36"/>
        <v>#DIV/0!</v>
      </c>
      <c r="I221" s="525"/>
      <c r="J221" s="54"/>
      <c r="K221" s="54"/>
      <c r="L221" s="54"/>
      <c r="M221" s="54"/>
      <c r="N221" s="54"/>
      <c r="O221" s="54"/>
      <c r="P221" s="54"/>
      <c r="Q221" s="54"/>
    </row>
    <row r="222" spans="1:20" s="55" customFormat="1" ht="42.75" customHeight="1" x14ac:dyDescent="0.2">
      <c r="A222" s="526"/>
      <c r="B222" s="112"/>
      <c r="C222" s="113" t="s">
        <v>189</v>
      </c>
      <c r="D222" s="527" t="s">
        <v>45</v>
      </c>
      <c r="E222" s="115">
        <f>SUM(E219,E216)</f>
        <v>0</v>
      </c>
      <c r="F222" s="115"/>
      <c r="G222" s="115">
        <f>SUM(G219,G216)</f>
        <v>5000</v>
      </c>
      <c r="H222" s="116" t="e">
        <f t="shared" si="36"/>
        <v>#DIV/0!</v>
      </c>
      <c r="I222" s="116" t="e">
        <f>SUM(G222/F222*100)</f>
        <v>#DIV/0!</v>
      </c>
      <c r="J222" s="54"/>
      <c r="K222" s="54"/>
      <c r="L222" s="54"/>
      <c r="M222" s="54"/>
      <c r="N222" s="54"/>
      <c r="O222" s="54"/>
      <c r="P222" s="54"/>
      <c r="Q222" s="54"/>
    </row>
    <row r="223" spans="1:20" s="340" customFormat="1" ht="13.9" customHeight="1" x14ac:dyDescent="0.2">
      <c r="A223" s="303"/>
      <c r="B223" s="302">
        <v>32</v>
      </c>
      <c r="C223" s="303"/>
      <c r="D223" s="304" t="s">
        <v>97</v>
      </c>
      <c r="E223" s="305">
        <f>SUM(E224)</f>
        <v>0</v>
      </c>
      <c r="F223" s="305"/>
      <c r="G223" s="305">
        <f>SUM(G224)</f>
        <v>0</v>
      </c>
      <c r="H223" s="306" t="e">
        <f t="shared" si="14"/>
        <v>#DIV/0!</v>
      </c>
      <c r="I223" s="306" t="e">
        <f t="shared" si="15"/>
        <v>#DIV/0!</v>
      </c>
      <c r="J223" s="339"/>
      <c r="K223" s="339"/>
      <c r="L223" s="339"/>
      <c r="M223" s="339"/>
      <c r="N223" s="339"/>
      <c r="O223" s="339"/>
      <c r="P223" s="339"/>
      <c r="Q223" s="339"/>
    </row>
    <row r="224" spans="1:20" s="346" customFormat="1" x14ac:dyDescent="0.2">
      <c r="A224" s="270"/>
      <c r="B224" s="271">
        <v>323</v>
      </c>
      <c r="C224" s="270"/>
      <c r="D224" s="335" t="s">
        <v>190</v>
      </c>
      <c r="E224" s="264">
        <f>SUM(E225)</f>
        <v>0</v>
      </c>
      <c r="F224" s="264"/>
      <c r="G224" s="264">
        <f>G225+G226</f>
        <v>0</v>
      </c>
      <c r="H224" s="308" t="e">
        <f t="shared" si="14"/>
        <v>#DIV/0!</v>
      </c>
      <c r="I224" s="308"/>
      <c r="J224" s="345"/>
      <c r="K224" s="345"/>
      <c r="L224" s="345"/>
      <c r="M224" s="345"/>
      <c r="N224" s="345"/>
      <c r="O224" s="345"/>
      <c r="P224" s="345"/>
      <c r="Q224" s="345"/>
    </row>
    <row r="225" spans="1:17" s="340" customFormat="1" ht="13.9" customHeight="1" x14ac:dyDescent="0.2">
      <c r="A225" s="268"/>
      <c r="B225" s="272" t="s">
        <v>146</v>
      </c>
      <c r="C225" s="268"/>
      <c r="D225" s="336" t="s">
        <v>147</v>
      </c>
      <c r="E225" s="148">
        <v>0</v>
      </c>
      <c r="F225" s="148"/>
      <c r="G225" s="148">
        <v>0</v>
      </c>
      <c r="H225" s="308" t="e">
        <f t="shared" si="14"/>
        <v>#DIV/0!</v>
      </c>
      <c r="I225" s="316"/>
      <c r="J225" s="339"/>
      <c r="K225" s="339"/>
      <c r="L225" s="339"/>
      <c r="M225" s="339"/>
      <c r="N225" s="339"/>
      <c r="O225" s="339"/>
      <c r="P225" s="339"/>
      <c r="Q225" s="339"/>
    </row>
    <row r="226" spans="1:17" s="340" customFormat="1" ht="13.9" customHeight="1" x14ac:dyDescent="0.2">
      <c r="A226" s="268"/>
      <c r="B226" s="272">
        <v>3233</v>
      </c>
      <c r="C226" s="268"/>
      <c r="D226" s="341" t="s">
        <v>113</v>
      </c>
      <c r="E226" s="148">
        <v>0</v>
      </c>
      <c r="F226" s="148"/>
      <c r="G226" s="148">
        <v>0</v>
      </c>
      <c r="H226" s="308" t="e">
        <f t="shared" si="14"/>
        <v>#DIV/0!</v>
      </c>
      <c r="I226" s="316"/>
      <c r="J226" s="339"/>
      <c r="K226" s="339"/>
      <c r="L226" s="339"/>
      <c r="M226" s="339"/>
      <c r="N226" s="339"/>
      <c r="O226" s="339"/>
      <c r="P226" s="339"/>
      <c r="Q226" s="339"/>
    </row>
    <row r="227" spans="1:17" s="340" customFormat="1" ht="13.9" customHeight="1" x14ac:dyDescent="0.2">
      <c r="A227" s="268"/>
      <c r="B227" s="272">
        <v>4</v>
      </c>
      <c r="C227" s="268"/>
      <c r="D227" s="341"/>
      <c r="E227" s="148"/>
      <c r="F227" s="148"/>
      <c r="G227" s="264">
        <f>SUM(G228,G233)</f>
        <v>0</v>
      </c>
      <c r="H227" s="308"/>
      <c r="I227" s="316"/>
      <c r="J227" s="339"/>
      <c r="K227" s="339"/>
      <c r="L227" s="339"/>
      <c r="M227" s="339"/>
      <c r="N227" s="339"/>
      <c r="O227" s="339"/>
      <c r="P227" s="339"/>
      <c r="Q227" s="339"/>
    </row>
    <row r="228" spans="1:17" s="340" customFormat="1" ht="13.9" customHeight="1" x14ac:dyDescent="0.2">
      <c r="A228" s="268"/>
      <c r="B228" s="272">
        <v>42</v>
      </c>
      <c r="C228" s="268"/>
      <c r="D228" s="324" t="s">
        <v>128</v>
      </c>
      <c r="E228" s="148">
        <f>E229</f>
        <v>0</v>
      </c>
      <c r="F228" s="148"/>
      <c r="G228" s="264">
        <f>G229</f>
        <v>0</v>
      </c>
      <c r="H228" s="308"/>
      <c r="I228" s="316"/>
      <c r="J228" s="339"/>
      <c r="K228" s="339"/>
      <c r="L228" s="339"/>
      <c r="M228" s="339"/>
      <c r="N228" s="339"/>
      <c r="O228" s="339"/>
      <c r="P228" s="339"/>
      <c r="Q228" s="339"/>
    </row>
    <row r="229" spans="1:17" s="340" customFormat="1" ht="13.9" customHeight="1" x14ac:dyDescent="0.2">
      <c r="A229" s="268"/>
      <c r="B229" s="271">
        <v>422</v>
      </c>
      <c r="C229" s="268"/>
      <c r="D229" s="324" t="s">
        <v>129</v>
      </c>
      <c r="E229" s="148">
        <f>SUM(E232:E232)</f>
        <v>0</v>
      </c>
      <c r="F229" s="148"/>
      <c r="G229" s="264">
        <f>SUM(G230:G232)</f>
        <v>0</v>
      </c>
      <c r="H229" s="308"/>
      <c r="I229" s="316"/>
      <c r="J229" s="339"/>
      <c r="K229" s="339"/>
      <c r="L229" s="339"/>
      <c r="M229" s="339"/>
      <c r="N229" s="339"/>
      <c r="O229" s="339"/>
      <c r="P229" s="339"/>
      <c r="Q229" s="339"/>
    </row>
    <row r="230" spans="1:17" s="340" customFormat="1" ht="13.9" customHeight="1" x14ac:dyDescent="0.2">
      <c r="A230" s="268"/>
      <c r="B230" s="272">
        <v>4222</v>
      </c>
      <c r="C230" s="268"/>
      <c r="D230" s="322" t="s">
        <v>131</v>
      </c>
      <c r="E230" s="148">
        <v>0</v>
      </c>
      <c r="F230" s="148"/>
      <c r="G230" s="148">
        <v>0</v>
      </c>
      <c r="H230" s="308"/>
      <c r="I230" s="316"/>
      <c r="J230" s="339"/>
      <c r="K230" s="339"/>
      <c r="L230" s="339"/>
      <c r="M230" s="339"/>
      <c r="N230" s="339"/>
      <c r="O230" s="339"/>
      <c r="P230" s="339"/>
      <c r="Q230" s="339"/>
    </row>
    <row r="231" spans="1:17" s="340" customFormat="1" ht="13.9" customHeight="1" x14ac:dyDescent="0.2">
      <c r="A231" s="268"/>
      <c r="B231" s="272">
        <v>4226</v>
      </c>
      <c r="C231" s="268"/>
      <c r="D231" s="322" t="s">
        <v>132</v>
      </c>
      <c r="E231" s="148">
        <v>0</v>
      </c>
      <c r="F231" s="148"/>
      <c r="G231" s="148">
        <v>0</v>
      </c>
      <c r="H231" s="308"/>
      <c r="I231" s="316"/>
      <c r="J231" s="339"/>
      <c r="K231" s="339"/>
      <c r="L231" s="339"/>
      <c r="M231" s="339"/>
      <c r="N231" s="339"/>
      <c r="O231" s="339"/>
      <c r="P231" s="339"/>
      <c r="Q231" s="339"/>
    </row>
    <row r="232" spans="1:17" s="340" customFormat="1" ht="13.9" customHeight="1" x14ac:dyDescent="0.2">
      <c r="A232" s="268"/>
      <c r="B232" s="272">
        <v>4227</v>
      </c>
      <c r="C232" s="268"/>
      <c r="D232" s="322" t="s">
        <v>133</v>
      </c>
      <c r="E232" s="148">
        <v>0</v>
      </c>
      <c r="F232" s="148"/>
      <c r="G232" s="148">
        <v>0</v>
      </c>
      <c r="H232" s="308"/>
      <c r="I232" s="316"/>
      <c r="J232" s="339"/>
      <c r="K232" s="339"/>
      <c r="L232" s="339"/>
      <c r="M232" s="339"/>
      <c r="N232" s="339"/>
      <c r="O232" s="339"/>
      <c r="P232" s="339"/>
      <c r="Q232" s="339"/>
    </row>
    <row r="233" spans="1:17" s="340" customFormat="1" ht="13.9" customHeight="1" x14ac:dyDescent="0.2">
      <c r="A233" s="268"/>
      <c r="B233" s="272">
        <v>45</v>
      </c>
      <c r="C233" s="268"/>
      <c r="D233" s="324" t="s">
        <v>134</v>
      </c>
      <c r="E233" s="148">
        <v>0</v>
      </c>
      <c r="F233" s="148"/>
      <c r="G233" s="264">
        <f>SUM(G234)</f>
        <v>0</v>
      </c>
      <c r="H233" s="308"/>
      <c r="I233" s="316"/>
      <c r="J233" s="339"/>
      <c r="K233" s="339"/>
      <c r="L233" s="339"/>
      <c r="M233" s="339"/>
      <c r="N233" s="339"/>
      <c r="O233" s="339"/>
      <c r="P233" s="339"/>
      <c r="Q233" s="339"/>
    </row>
    <row r="234" spans="1:17" s="340" customFormat="1" ht="13.9" customHeight="1" x14ac:dyDescent="0.2">
      <c r="A234" s="268"/>
      <c r="B234" s="272">
        <v>451</v>
      </c>
      <c r="C234" s="268"/>
      <c r="D234" s="324" t="s">
        <v>135</v>
      </c>
      <c r="E234" s="148">
        <v>0</v>
      </c>
      <c r="F234" s="148"/>
      <c r="G234" s="148">
        <v>0</v>
      </c>
      <c r="H234" s="308"/>
      <c r="I234" s="316"/>
      <c r="J234" s="339"/>
      <c r="K234" s="339"/>
      <c r="L234" s="339"/>
      <c r="M234" s="339"/>
      <c r="N234" s="339"/>
      <c r="O234" s="339"/>
      <c r="P234" s="339"/>
      <c r="Q234" s="339"/>
    </row>
    <row r="235" spans="1:17" s="55" customFormat="1" ht="13.9" customHeight="1" x14ac:dyDescent="0.2">
      <c r="A235" s="48"/>
      <c r="B235" s="49"/>
      <c r="C235" s="50" t="s">
        <v>82</v>
      </c>
      <c r="D235" s="51" t="s">
        <v>83</v>
      </c>
      <c r="E235" s="86">
        <f>SUM(E223)</f>
        <v>0</v>
      </c>
      <c r="F235" s="86">
        <f>F223+F233</f>
        <v>0</v>
      </c>
      <c r="G235" s="86">
        <f>G227</f>
        <v>0</v>
      </c>
      <c r="H235" s="105" t="e">
        <f t="shared" si="14"/>
        <v>#DIV/0!</v>
      </c>
      <c r="I235" s="105" t="e">
        <f t="shared" si="15"/>
        <v>#DIV/0!</v>
      </c>
      <c r="J235" s="54"/>
      <c r="K235" s="54"/>
      <c r="L235" s="54"/>
      <c r="M235" s="54"/>
      <c r="N235" s="54"/>
      <c r="O235" s="54"/>
      <c r="P235" s="54"/>
      <c r="Q235" s="54"/>
    </row>
    <row r="236" spans="1:17" s="340" customFormat="1" ht="13.9" customHeight="1" x14ac:dyDescent="0.2">
      <c r="A236" s="303"/>
      <c r="B236" s="302">
        <v>32</v>
      </c>
      <c r="C236" s="303"/>
      <c r="D236" s="304" t="s">
        <v>97</v>
      </c>
      <c r="E236" s="305">
        <f>SUM(E237,E240)</f>
        <v>0</v>
      </c>
      <c r="F236" s="305">
        <v>0</v>
      </c>
      <c r="G236" s="305">
        <f>SUM(G237,G240)</f>
        <v>0</v>
      </c>
      <c r="H236" s="306" t="e">
        <f t="shared" si="14"/>
        <v>#DIV/0!</v>
      </c>
      <c r="I236" s="404" t="e">
        <f t="shared" si="15"/>
        <v>#DIV/0!</v>
      </c>
      <c r="J236" s="339"/>
      <c r="K236" s="339"/>
      <c r="L236" s="339"/>
      <c r="M236" s="339"/>
      <c r="N236" s="339"/>
      <c r="O236" s="339"/>
      <c r="P236" s="339"/>
      <c r="Q236" s="339"/>
    </row>
    <row r="237" spans="1:17" s="340" customFormat="1" x14ac:dyDescent="0.2">
      <c r="A237" s="270"/>
      <c r="B237" s="271">
        <v>323</v>
      </c>
      <c r="C237" s="270"/>
      <c r="D237" s="335" t="s">
        <v>110</v>
      </c>
      <c r="E237" s="264">
        <f>SUM(E238)</f>
        <v>0</v>
      </c>
      <c r="F237" s="264"/>
      <c r="G237" s="264">
        <f>SUM(G238)</f>
        <v>0</v>
      </c>
      <c r="H237" s="308" t="e">
        <f t="shared" si="14"/>
        <v>#DIV/0!</v>
      </c>
      <c r="I237" s="308"/>
      <c r="J237" s="339"/>
      <c r="K237" s="339"/>
      <c r="L237" s="339"/>
      <c r="M237" s="339"/>
      <c r="N237" s="339"/>
      <c r="O237" s="339"/>
      <c r="P237" s="339"/>
      <c r="Q237" s="339"/>
    </row>
    <row r="238" spans="1:17" s="340" customFormat="1" ht="45" x14ac:dyDescent="0.2">
      <c r="A238" s="268"/>
      <c r="B238" s="272" t="s">
        <v>146</v>
      </c>
      <c r="C238" s="268"/>
      <c r="D238" s="269" t="s">
        <v>147</v>
      </c>
      <c r="E238" s="148">
        <v>0</v>
      </c>
      <c r="F238" s="148"/>
      <c r="G238" s="148">
        <v>0</v>
      </c>
      <c r="H238" s="308" t="e">
        <f t="shared" si="14"/>
        <v>#DIV/0!</v>
      </c>
      <c r="I238" s="308"/>
      <c r="J238" s="339"/>
      <c r="K238" s="339"/>
      <c r="L238" s="339"/>
      <c r="M238" s="339"/>
      <c r="N238" s="339"/>
      <c r="O238" s="339"/>
      <c r="P238" s="339"/>
      <c r="Q238" s="339"/>
    </row>
    <row r="239" spans="1:17" s="340" customFormat="1" ht="30" x14ac:dyDescent="0.2">
      <c r="A239" s="268"/>
      <c r="B239" s="272">
        <v>3237</v>
      </c>
      <c r="C239" s="268"/>
      <c r="D239" s="269" t="s">
        <v>117</v>
      </c>
      <c r="E239" s="148">
        <v>0</v>
      </c>
      <c r="F239" s="148"/>
      <c r="G239" s="148"/>
      <c r="H239" s="308"/>
      <c r="I239" s="308"/>
      <c r="J239" s="339"/>
      <c r="K239" s="339"/>
      <c r="L239" s="339"/>
      <c r="M239" s="339"/>
      <c r="N239" s="339"/>
      <c r="O239" s="339"/>
      <c r="P239" s="339"/>
      <c r="Q239" s="339"/>
    </row>
    <row r="240" spans="1:17" s="346" customFormat="1" ht="13.9" customHeight="1" x14ac:dyDescent="0.2">
      <c r="A240" s="270"/>
      <c r="B240" s="271">
        <v>324</v>
      </c>
      <c r="C240" s="270"/>
      <c r="D240" s="266" t="s">
        <v>120</v>
      </c>
      <c r="E240" s="264">
        <f>SUM(E241)</f>
        <v>0</v>
      </c>
      <c r="F240" s="264"/>
      <c r="G240" s="264">
        <f>SUM(G241)</f>
        <v>0</v>
      </c>
      <c r="H240" s="308" t="e">
        <f t="shared" si="14"/>
        <v>#DIV/0!</v>
      </c>
      <c r="I240" s="308"/>
      <c r="J240" s="345"/>
      <c r="K240" s="345"/>
      <c r="L240" s="345"/>
      <c r="M240" s="345"/>
      <c r="N240" s="345"/>
      <c r="O240" s="345"/>
      <c r="P240" s="345"/>
      <c r="Q240" s="345"/>
    </row>
    <row r="241" spans="1:17" s="338" customFormat="1" ht="45" x14ac:dyDescent="0.2">
      <c r="A241" s="268"/>
      <c r="B241" s="272">
        <v>3241</v>
      </c>
      <c r="C241" s="268"/>
      <c r="D241" s="269" t="s">
        <v>120</v>
      </c>
      <c r="E241" s="148">
        <v>0</v>
      </c>
      <c r="F241" s="148"/>
      <c r="G241" s="148">
        <v>0</v>
      </c>
      <c r="H241" s="316" t="e">
        <f t="shared" si="14"/>
        <v>#DIV/0!</v>
      </c>
      <c r="I241" s="316"/>
      <c r="J241" s="337"/>
      <c r="K241" s="337"/>
      <c r="L241" s="337"/>
      <c r="M241" s="337"/>
      <c r="N241" s="337"/>
      <c r="O241" s="337"/>
      <c r="P241" s="337"/>
      <c r="Q241" s="337"/>
    </row>
    <row r="242" spans="1:17" s="53" customFormat="1" x14ac:dyDescent="0.2">
      <c r="A242" s="48"/>
      <c r="B242" s="49"/>
      <c r="C242" s="50" t="s">
        <v>84</v>
      </c>
      <c r="D242" s="51" t="s">
        <v>85</v>
      </c>
      <c r="E242" s="86">
        <f>SUM(E236)</f>
        <v>0</v>
      </c>
      <c r="F242" s="86">
        <v>0</v>
      </c>
      <c r="G242" s="86">
        <f>SUM(G236)</f>
        <v>0</v>
      </c>
      <c r="H242" s="105" t="e">
        <f t="shared" ref="H242:H247" si="38">SUM(G242/E242*100)</f>
        <v>#DIV/0!</v>
      </c>
      <c r="I242" s="405" t="e">
        <f t="shared" ref="I242:I247" si="39">SUM(G242/F242*100)</f>
        <v>#DIV/0!</v>
      </c>
      <c r="J242" s="52"/>
      <c r="K242" s="52"/>
      <c r="L242" s="52"/>
      <c r="M242" s="52"/>
      <c r="N242" s="52"/>
      <c r="O242" s="52"/>
      <c r="P242" s="52"/>
      <c r="Q242" s="52"/>
    </row>
    <row r="243" spans="1:17" s="57" customFormat="1" x14ac:dyDescent="0.2">
      <c r="A243" s="33"/>
      <c r="B243" s="31">
        <v>42</v>
      </c>
      <c r="C243" s="33"/>
      <c r="D243" s="2" t="s">
        <v>191</v>
      </c>
      <c r="E243" s="141">
        <f>SUM(E244)</f>
        <v>0</v>
      </c>
      <c r="F243" s="141"/>
      <c r="G243" s="83">
        <f>SUM(G244)</f>
        <v>0</v>
      </c>
      <c r="H243" s="102" t="e">
        <f t="shared" si="38"/>
        <v>#DIV/0!</v>
      </c>
      <c r="I243" s="406" t="e">
        <f t="shared" si="39"/>
        <v>#DIV/0!</v>
      </c>
      <c r="J243" s="56"/>
      <c r="K243" s="56"/>
      <c r="L243" s="56"/>
      <c r="M243" s="56"/>
      <c r="N243" s="56"/>
      <c r="O243" s="56"/>
      <c r="P243" s="56"/>
      <c r="Q243" s="56"/>
    </row>
    <row r="244" spans="1:17" s="64" customFormat="1" x14ac:dyDescent="0.2">
      <c r="A244" s="39"/>
      <c r="B244" s="40">
        <v>422</v>
      </c>
      <c r="C244" s="65"/>
      <c r="D244" s="37" t="s">
        <v>129</v>
      </c>
      <c r="E244" s="137">
        <f>SUM(E245)</f>
        <v>0</v>
      </c>
      <c r="F244" s="137"/>
      <c r="G244" s="79">
        <f>SUM(G245)</f>
        <v>0</v>
      </c>
      <c r="H244" s="107" t="e">
        <f t="shared" si="38"/>
        <v>#DIV/0!</v>
      </c>
      <c r="I244" s="107"/>
      <c r="J244" s="63"/>
      <c r="K244" s="63"/>
      <c r="L244" s="63"/>
      <c r="M244" s="63"/>
      <c r="N244" s="63"/>
      <c r="O244" s="63"/>
      <c r="P244" s="63"/>
      <c r="Q244" s="63"/>
    </row>
    <row r="245" spans="1:17" s="53" customFormat="1" ht="18" customHeight="1" x14ac:dyDescent="0.2">
      <c r="A245" s="35"/>
      <c r="B245" s="45" t="s">
        <v>192</v>
      </c>
      <c r="C245" s="58"/>
      <c r="D245" s="38" t="s">
        <v>131</v>
      </c>
      <c r="E245" s="138">
        <v>0</v>
      </c>
      <c r="F245" s="138"/>
      <c r="G245" s="80"/>
      <c r="H245" s="135" t="e">
        <f t="shared" si="38"/>
        <v>#DIV/0!</v>
      </c>
      <c r="I245" s="106"/>
      <c r="J245" s="52"/>
      <c r="K245" s="52"/>
      <c r="L245" s="52"/>
      <c r="M245" s="52"/>
      <c r="N245" s="52"/>
      <c r="O245" s="52"/>
      <c r="P245" s="52"/>
      <c r="Q245" s="52"/>
    </row>
    <row r="246" spans="1:17" x14ac:dyDescent="0.2">
      <c r="A246" s="48"/>
      <c r="B246" s="49"/>
      <c r="C246" s="50" t="s">
        <v>80</v>
      </c>
      <c r="D246" s="51" t="s">
        <v>193</v>
      </c>
      <c r="E246" s="86">
        <f>SUM(E243)</f>
        <v>0</v>
      </c>
      <c r="F246" s="86">
        <f>SUM(F243)</f>
        <v>0</v>
      </c>
      <c r="G246" s="86">
        <f>SUM(G243)</f>
        <v>0</v>
      </c>
      <c r="H246" s="105" t="e">
        <f t="shared" si="38"/>
        <v>#DIV/0!</v>
      </c>
      <c r="I246" s="405" t="e">
        <f t="shared" si="39"/>
        <v>#DIV/0!</v>
      </c>
    </row>
    <row r="247" spans="1:17" ht="24.75" customHeight="1" x14ac:dyDescent="0.2">
      <c r="A247" s="748" t="s">
        <v>194</v>
      </c>
      <c r="B247" s="748"/>
      <c r="C247" s="748"/>
      <c r="D247" s="748"/>
      <c r="E247" s="366">
        <f>SUM(E55)</f>
        <v>27764.07</v>
      </c>
      <c r="F247" s="366">
        <f>SUM(F55)</f>
        <v>510841</v>
      </c>
      <c r="G247" s="366">
        <f>SUM(G55)</f>
        <v>487090.05000000005</v>
      </c>
      <c r="H247" s="367">
        <f t="shared" si="38"/>
        <v>1754.3899363457881</v>
      </c>
      <c r="I247" s="367">
        <f t="shared" si="39"/>
        <v>95.350617902635065</v>
      </c>
      <c r="K247" s="52">
        <f>+G38-G247</f>
        <v>70652.339999999967</v>
      </c>
      <c r="L247" s="91">
        <f>+K247+K248</f>
        <v>70835.589999999967</v>
      </c>
    </row>
    <row r="248" spans="1:17" x14ac:dyDescent="0.2">
      <c r="K248" s="91">
        <v>183.25</v>
      </c>
    </row>
    <row r="249" spans="1:17" ht="15.75" x14ac:dyDescent="0.2">
      <c r="A249" s="742" t="s">
        <v>195</v>
      </c>
      <c r="B249" s="743"/>
      <c r="C249" s="743"/>
      <c r="D249" s="743"/>
      <c r="E249" s="743"/>
      <c r="F249" s="743"/>
      <c r="G249" s="743"/>
      <c r="H249" s="743"/>
      <c r="I249" s="744"/>
    </row>
    <row r="250" spans="1:17" ht="105" x14ac:dyDescent="0.2">
      <c r="A250" s="70" t="s">
        <v>25</v>
      </c>
      <c r="B250" s="46" t="s">
        <v>26</v>
      </c>
      <c r="C250" s="70" t="s">
        <v>27</v>
      </c>
      <c r="D250" s="70" t="s">
        <v>28</v>
      </c>
      <c r="E250" s="368" t="s">
        <v>4</v>
      </c>
      <c r="F250" s="87" t="s">
        <v>5</v>
      </c>
      <c r="G250" s="87" t="s">
        <v>6</v>
      </c>
      <c r="H250" s="108" t="s">
        <v>29</v>
      </c>
      <c r="I250" s="108" t="s">
        <v>29</v>
      </c>
    </row>
    <row r="251" spans="1:17" ht="22.5" x14ac:dyDescent="0.2">
      <c r="A251" s="745">
        <v>1</v>
      </c>
      <c r="B251" s="746"/>
      <c r="C251" s="746"/>
      <c r="D251" s="747"/>
      <c r="E251" s="369">
        <v>2</v>
      </c>
      <c r="F251" s="117">
        <v>3</v>
      </c>
      <c r="G251" s="117">
        <v>4</v>
      </c>
      <c r="H251" s="136" t="s">
        <v>30</v>
      </c>
      <c r="I251" s="100" t="s">
        <v>31</v>
      </c>
    </row>
    <row r="252" spans="1:17" x14ac:dyDescent="0.2">
      <c r="A252" s="71" t="s">
        <v>196</v>
      </c>
      <c r="B252" s="71"/>
      <c r="C252" s="71"/>
      <c r="D252" s="72" t="s">
        <v>197</v>
      </c>
      <c r="E252" s="370">
        <f>SUM(E253)</f>
        <v>0</v>
      </c>
      <c r="F252" s="88">
        <f t="shared" ref="F252:G255" si="40">SUM(F253)</f>
        <v>0</v>
      </c>
      <c r="G252" s="88">
        <f t="shared" si="40"/>
        <v>0</v>
      </c>
      <c r="H252" s="109" t="e">
        <f t="shared" ref="H252" si="41">SUM(G252/E252*100)</f>
        <v>#DIV/0!</v>
      </c>
      <c r="I252" s="407" t="e">
        <f t="shared" ref="I252" si="42">SUM(G252/F252*100)</f>
        <v>#DIV/0!</v>
      </c>
    </row>
    <row r="253" spans="1:17" x14ac:dyDescent="0.2">
      <c r="A253" s="71"/>
      <c r="B253" s="71" t="s">
        <v>198</v>
      </c>
      <c r="C253" s="71"/>
      <c r="D253" s="73" t="s">
        <v>77</v>
      </c>
      <c r="E253" s="370">
        <f>SUM(E254)</f>
        <v>0</v>
      </c>
      <c r="F253" s="88">
        <f t="shared" si="40"/>
        <v>0</v>
      </c>
      <c r="G253" s="88">
        <f t="shared" si="40"/>
        <v>0</v>
      </c>
      <c r="H253" s="109" t="e">
        <f t="shared" ref="H253:H256" si="43">SUM(G253/E253*100)</f>
        <v>#DIV/0!</v>
      </c>
      <c r="I253" s="407" t="e">
        <f t="shared" ref="I253:I256" si="44">SUM(G253/F253*100)</f>
        <v>#DIV/0!</v>
      </c>
    </row>
    <row r="254" spans="1:17" x14ac:dyDescent="0.2">
      <c r="A254" s="71"/>
      <c r="B254" s="71" t="s">
        <v>199</v>
      </c>
      <c r="C254" s="71"/>
      <c r="D254" s="73" t="s">
        <v>78</v>
      </c>
      <c r="E254" s="370">
        <f>SUM(E255)</f>
        <v>0</v>
      </c>
      <c r="F254" s="88">
        <f t="shared" si="40"/>
        <v>0</v>
      </c>
      <c r="G254" s="88">
        <f t="shared" si="40"/>
        <v>0</v>
      </c>
      <c r="H254" s="109" t="e">
        <f t="shared" si="43"/>
        <v>#DIV/0!</v>
      </c>
      <c r="I254" s="407" t="e">
        <f t="shared" si="44"/>
        <v>#DIV/0!</v>
      </c>
    </row>
    <row r="255" spans="1:17" x14ac:dyDescent="0.2">
      <c r="A255" s="74"/>
      <c r="B255" s="74" t="s">
        <v>200</v>
      </c>
      <c r="C255" s="74"/>
      <c r="D255" s="75" t="s">
        <v>201</v>
      </c>
      <c r="E255" s="371">
        <f>SUM(E256)</f>
        <v>0</v>
      </c>
      <c r="F255" s="89">
        <f t="shared" si="40"/>
        <v>0</v>
      </c>
      <c r="G255" s="89">
        <f t="shared" si="40"/>
        <v>0</v>
      </c>
      <c r="H255" s="110" t="e">
        <f t="shared" si="43"/>
        <v>#DIV/0!</v>
      </c>
      <c r="I255" s="408" t="e">
        <f t="shared" si="44"/>
        <v>#DIV/0!</v>
      </c>
    </row>
    <row r="256" spans="1:17" s="59" customFormat="1" x14ac:dyDescent="0.2">
      <c r="A256" s="76"/>
      <c r="B256" s="76"/>
      <c r="C256" s="77">
        <v>11</v>
      </c>
      <c r="D256" s="78" t="s">
        <v>202</v>
      </c>
      <c r="E256" s="372">
        <v>0</v>
      </c>
      <c r="F256" s="90">
        <v>0</v>
      </c>
      <c r="G256" s="90">
        <v>0</v>
      </c>
      <c r="H256" s="111" t="e">
        <f t="shared" si="43"/>
        <v>#DIV/0!</v>
      </c>
      <c r="I256" s="409" t="e">
        <f t="shared" si="44"/>
        <v>#DIV/0!</v>
      </c>
    </row>
    <row r="259" spans="1:12" x14ac:dyDescent="0.2">
      <c r="A259" s="411"/>
      <c r="B259" s="411"/>
      <c r="C259" s="411"/>
      <c r="D259" s="411"/>
      <c r="E259" s="378"/>
      <c r="F259" s="412"/>
      <c r="G259" s="412"/>
      <c r="H259" s="412"/>
      <c r="I259" s="412"/>
      <c r="J259" s="411"/>
      <c r="K259" s="398"/>
    </row>
    <row r="260" spans="1:12" x14ac:dyDescent="0.2">
      <c r="A260" s="411"/>
      <c r="B260" s="411"/>
      <c r="C260" s="411"/>
      <c r="D260" s="411"/>
      <c r="E260" s="378"/>
      <c r="F260" s="412"/>
      <c r="G260" s="412"/>
      <c r="H260" s="412"/>
      <c r="I260" s="412"/>
      <c r="J260" s="411"/>
      <c r="K260" s="398"/>
    </row>
    <row r="261" spans="1:12" x14ac:dyDescent="0.2">
      <c r="A261" s="411" t="s">
        <v>136</v>
      </c>
      <c r="B261" s="377"/>
      <c r="C261" s="377"/>
      <c r="D261" s="377"/>
      <c r="E261" s="378"/>
      <c r="F261" s="379"/>
      <c r="G261" s="379"/>
      <c r="H261" s="379"/>
      <c r="I261" s="379"/>
      <c r="J261" s="377"/>
    </row>
    <row r="262" spans="1:12" x14ac:dyDescent="0.2">
      <c r="A262" s="380"/>
      <c r="B262" s="380"/>
      <c r="C262" s="380"/>
      <c r="D262" s="380"/>
      <c r="E262" s="381"/>
      <c r="F262" s="382"/>
      <c r="G262" s="382"/>
      <c r="H262" s="382"/>
      <c r="I262" s="382"/>
      <c r="J262" s="413"/>
    </row>
    <row r="263" spans="1:12" x14ac:dyDescent="0.2">
      <c r="A263" s="380"/>
      <c r="B263" s="380"/>
      <c r="C263" s="380"/>
      <c r="D263" s="380"/>
      <c r="E263" s="381"/>
      <c r="F263" s="382"/>
      <c r="G263" s="382"/>
      <c r="H263" s="382"/>
      <c r="I263" s="382"/>
      <c r="J263" s="413"/>
    </row>
    <row r="264" spans="1:12" x14ac:dyDescent="0.2">
      <c r="A264" s="380"/>
      <c r="B264" s="380"/>
      <c r="C264" s="380"/>
      <c r="D264" s="380"/>
      <c r="E264" s="381"/>
      <c r="F264" s="382"/>
      <c r="G264" s="382"/>
      <c r="H264" s="382"/>
      <c r="I264" s="382"/>
      <c r="J264" s="413"/>
    </row>
    <row r="265" spans="1:12" x14ac:dyDescent="0.2">
      <c r="A265" s="377"/>
      <c r="B265" s="399"/>
      <c r="C265" s="399"/>
      <c r="D265" s="399"/>
      <c r="E265" s="400"/>
      <c r="F265" s="401"/>
      <c r="G265" s="401"/>
      <c r="H265" s="401"/>
      <c r="I265" s="401"/>
      <c r="J265" s="377"/>
    </row>
    <row r="266" spans="1:12" x14ac:dyDescent="0.2">
      <c r="A266" s="377"/>
      <c r="B266" s="399"/>
      <c r="C266" s="399"/>
      <c r="D266" s="399"/>
      <c r="E266" s="400"/>
      <c r="F266" s="401"/>
      <c r="G266" s="401"/>
      <c r="H266" s="401"/>
      <c r="I266" s="401"/>
      <c r="J266" s="377"/>
    </row>
    <row r="267" spans="1:12" x14ac:dyDescent="0.25">
      <c r="A267" s="383"/>
      <c r="B267" s="410"/>
      <c r="C267" s="385"/>
      <c r="D267" s="386"/>
      <c r="E267" s="387"/>
      <c r="F267" s="387"/>
      <c r="G267" s="388"/>
      <c r="H267" s="379"/>
      <c r="I267" s="379"/>
      <c r="J267" s="377"/>
    </row>
    <row r="268" spans="1:12" x14ac:dyDescent="0.25">
      <c r="A268" s="383"/>
      <c r="B268" s="760"/>
      <c r="C268" s="741"/>
      <c r="D268" s="741"/>
      <c r="E268" s="741"/>
      <c r="F268" s="741"/>
      <c r="G268" s="741"/>
      <c r="H268" s="741"/>
      <c r="I268" s="741"/>
      <c r="J268" s="741"/>
    </row>
    <row r="269" spans="1:12" x14ac:dyDescent="0.25">
      <c r="A269" s="383"/>
      <c r="B269" s="384"/>
      <c r="C269" s="385"/>
      <c r="D269" s="386"/>
      <c r="E269" s="387"/>
      <c r="F269" s="387"/>
      <c r="G269" s="388"/>
      <c r="H269" s="379"/>
      <c r="I269" s="379"/>
      <c r="J269" s="377"/>
    </row>
    <row r="270" spans="1:12" x14ac:dyDescent="0.25">
      <c r="A270" s="383"/>
      <c r="B270" s="384"/>
      <c r="C270" s="385"/>
      <c r="D270" s="386"/>
      <c r="E270" s="387"/>
      <c r="F270" s="387"/>
      <c r="G270" s="388"/>
      <c r="H270" s="379"/>
      <c r="I270" s="379"/>
      <c r="J270" s="377"/>
    </row>
    <row r="271" spans="1:12" x14ac:dyDescent="0.25">
      <c r="A271" s="383"/>
      <c r="B271" s="384"/>
      <c r="C271" s="385"/>
      <c r="D271" s="386"/>
      <c r="E271" s="387"/>
      <c r="F271" s="387"/>
      <c r="G271" s="388"/>
      <c r="H271" s="379"/>
      <c r="I271" s="379"/>
    </row>
    <row r="272" spans="1:12" ht="15.75" x14ac:dyDescent="0.2">
      <c r="A272" s="389"/>
      <c r="B272" s="390"/>
      <c r="C272" s="391"/>
      <c r="D272" s="389"/>
      <c r="E272" s="373"/>
      <c r="F272" s="373"/>
      <c r="G272" s="373"/>
      <c r="H272" s="379"/>
      <c r="I272" s="379"/>
      <c r="L272" s="22"/>
    </row>
    <row r="273" spans="1:9" x14ac:dyDescent="0.2">
      <c r="A273" s="383"/>
      <c r="B273" s="390"/>
      <c r="C273" s="391"/>
      <c r="D273" s="389"/>
      <c r="E273" s="373"/>
      <c r="F273" s="373"/>
      <c r="G273" s="373"/>
      <c r="H273" s="379"/>
      <c r="I273" s="379"/>
    </row>
    <row r="274" spans="1:9" x14ac:dyDescent="0.2">
      <c r="A274" s="383"/>
      <c r="B274" s="390"/>
      <c r="C274" s="391"/>
      <c r="D274" s="389"/>
      <c r="E274" s="373"/>
      <c r="F274" s="373"/>
      <c r="G274" s="373"/>
      <c r="H274" s="379"/>
      <c r="I274" s="379"/>
    </row>
    <row r="275" spans="1:9" x14ac:dyDescent="0.2">
      <c r="A275" s="383"/>
      <c r="B275" s="390"/>
      <c r="C275" s="391"/>
      <c r="D275" s="389"/>
      <c r="E275" s="373"/>
      <c r="F275" s="373"/>
      <c r="G275" s="373"/>
      <c r="H275" s="379"/>
      <c r="I275" s="379"/>
    </row>
    <row r="276" spans="1:9" x14ac:dyDescent="0.2">
      <c r="A276" s="373"/>
      <c r="B276" s="374"/>
      <c r="C276" s="375"/>
      <c r="D276" s="373"/>
      <c r="E276" s="373"/>
      <c r="F276" s="373"/>
      <c r="G276" s="373"/>
      <c r="H276" s="379"/>
      <c r="I276" s="379"/>
    </row>
    <row r="277" spans="1:9" x14ac:dyDescent="0.25">
      <c r="A277" s="386"/>
      <c r="B277" s="384"/>
      <c r="C277" s="385"/>
      <c r="D277" s="386"/>
      <c r="E277" s="388"/>
      <c r="F277" s="388"/>
      <c r="G277" s="373"/>
      <c r="H277" s="379"/>
      <c r="I277" s="379"/>
    </row>
    <row r="278" spans="1:9" x14ac:dyDescent="0.25">
      <c r="A278" s="386"/>
      <c r="B278" s="384"/>
      <c r="C278" s="385"/>
      <c r="D278" s="386"/>
      <c r="E278" s="388"/>
      <c r="F278" s="388"/>
      <c r="G278" s="373"/>
      <c r="H278" s="379"/>
      <c r="I278" s="379"/>
    </row>
    <row r="279" spans="1:9" x14ac:dyDescent="0.25">
      <c r="A279" s="392"/>
      <c r="B279" s="386"/>
      <c r="C279" s="385"/>
      <c r="D279" s="386"/>
      <c r="E279" s="388"/>
      <c r="F279" s="388"/>
      <c r="G279" s="373"/>
      <c r="H279" s="379"/>
      <c r="I279" s="379"/>
    </row>
    <row r="280" spans="1:9" x14ac:dyDescent="0.2">
      <c r="A280" s="388"/>
      <c r="B280" s="393"/>
      <c r="C280" s="387"/>
      <c r="D280" s="388"/>
      <c r="E280" s="388"/>
      <c r="F280" s="388"/>
      <c r="G280" s="373"/>
      <c r="H280" s="379"/>
      <c r="I280" s="379"/>
    </row>
    <row r="281" spans="1:9" x14ac:dyDescent="0.2">
      <c r="A281" s="388"/>
      <c r="B281" s="393"/>
      <c r="C281" s="387"/>
      <c r="D281" s="388"/>
      <c r="E281" s="388"/>
      <c r="F281" s="388"/>
      <c r="G281" s="373"/>
      <c r="H281" s="379"/>
      <c r="I281" s="379"/>
    </row>
    <row r="282" spans="1:9" x14ac:dyDescent="0.2">
      <c r="A282" s="758"/>
      <c r="B282" s="759"/>
      <c r="C282" s="387"/>
      <c r="D282" s="388"/>
      <c r="E282" s="388"/>
      <c r="F282" s="388"/>
      <c r="G282" s="373"/>
      <c r="H282" s="379"/>
      <c r="I282" s="379"/>
    </row>
    <row r="283" spans="1:9" x14ac:dyDescent="0.25">
      <c r="A283" s="383"/>
      <c r="B283" s="384"/>
      <c r="C283" s="385"/>
      <c r="D283" s="386"/>
      <c r="E283" s="387"/>
      <c r="F283" s="387"/>
      <c r="G283" s="373"/>
      <c r="H283" s="379"/>
      <c r="I283" s="379"/>
    </row>
    <row r="284" spans="1:9" x14ac:dyDescent="0.25">
      <c r="A284" s="740"/>
      <c r="B284" s="741"/>
      <c r="C284" s="385"/>
      <c r="D284" s="386"/>
      <c r="E284" s="387"/>
      <c r="F284" s="387"/>
      <c r="G284" s="373"/>
      <c r="H284" s="379"/>
      <c r="I284" s="379"/>
    </row>
    <row r="285" spans="1:9" x14ac:dyDescent="0.25">
      <c r="A285" s="394"/>
      <c r="B285" s="373"/>
      <c r="C285" s="385"/>
      <c r="D285" s="386"/>
      <c r="E285" s="387"/>
      <c r="F285" s="387"/>
      <c r="G285" s="373"/>
      <c r="H285" s="379"/>
      <c r="I285" s="379"/>
    </row>
    <row r="286" spans="1:9" x14ac:dyDescent="0.25">
      <c r="A286" s="386"/>
      <c r="B286" s="384"/>
      <c r="C286" s="385"/>
      <c r="D286" s="386"/>
      <c r="E286" s="388"/>
      <c r="F286" s="388"/>
      <c r="G286" s="373"/>
      <c r="H286" s="379"/>
      <c r="I286" s="379"/>
    </row>
    <row r="287" spans="1:9" x14ac:dyDescent="0.25">
      <c r="A287" s="386"/>
      <c r="B287" s="384"/>
      <c r="C287" s="385"/>
      <c r="D287" s="386"/>
      <c r="E287" s="388"/>
      <c r="F287" s="388"/>
      <c r="G287" s="373"/>
      <c r="H287" s="379"/>
      <c r="I287" s="379"/>
    </row>
    <row r="288" spans="1:9" x14ac:dyDescent="0.25">
      <c r="A288" s="386"/>
      <c r="B288" s="384"/>
      <c r="C288" s="385"/>
      <c r="D288" s="395"/>
      <c r="E288" s="386"/>
      <c r="F288" s="386"/>
      <c r="G288" s="376"/>
      <c r="H288" s="396"/>
      <c r="I288" s="379"/>
    </row>
    <row r="289" spans="1:9" x14ac:dyDescent="0.25">
      <c r="A289" s="386"/>
      <c r="B289" s="384"/>
      <c r="C289" s="385"/>
      <c r="D289" s="386"/>
      <c r="E289" s="386"/>
      <c r="F289" s="386"/>
      <c r="G289" s="376"/>
      <c r="H289" s="396"/>
      <c r="I289" s="379"/>
    </row>
    <row r="290" spans="1:9" x14ac:dyDescent="0.25">
      <c r="A290" s="386"/>
      <c r="B290" s="384"/>
      <c r="C290" s="385"/>
      <c r="D290" s="386"/>
      <c r="E290" s="386"/>
      <c r="F290" s="386"/>
      <c r="G290" s="376"/>
      <c r="H290" s="396"/>
      <c r="I290" s="379"/>
    </row>
    <row r="291" spans="1:9" x14ac:dyDescent="0.25">
      <c r="A291" s="386"/>
      <c r="B291" s="384"/>
      <c r="C291" s="385"/>
      <c r="D291" s="386"/>
      <c r="E291" s="386"/>
      <c r="F291" s="386"/>
      <c r="G291" s="376"/>
      <c r="H291" s="396"/>
      <c r="I291" s="379"/>
    </row>
    <row r="292" spans="1:9" x14ac:dyDescent="0.2">
      <c r="A292" s="377"/>
      <c r="B292" s="377"/>
      <c r="C292" s="377"/>
      <c r="D292" s="377"/>
      <c r="E292" s="378"/>
      <c r="F292" s="379"/>
      <c r="G292" s="379"/>
      <c r="H292" s="379"/>
      <c r="I292" s="379"/>
    </row>
  </sheetData>
  <protectedRanges>
    <protectedRange algorithmName="SHA-512" hashValue="R8frfBQ/MhInQYm+jLEgMwgPwCkrGPIUaxyIFLRSCn/+fIsUU6bmJDax/r7gTh2PEAEvgODYwg0rRRjqSM/oww==" saltValue="tbZzHO5lCNHCDH5y3XGZag==" spinCount="100000" sqref="D10 D16" name="Range1"/>
    <protectedRange algorithmName="SHA-512" hashValue="R8frfBQ/MhInQYm+jLEgMwgPwCkrGPIUaxyIFLRSCn/+fIsUU6bmJDax/r7gTh2PEAEvgODYwg0rRRjqSM/oww==" saltValue="tbZzHO5lCNHCDH5y3XGZag==" spinCount="100000" sqref="D27:D28" name="Range1_2"/>
    <protectedRange algorithmName="SHA-512" hashValue="R8frfBQ/MhInQYm+jLEgMwgPwCkrGPIUaxyIFLRSCn/+fIsUU6bmJDax/r7gTh2PEAEvgODYwg0rRRjqSM/oww==" saltValue="tbZzHO5lCNHCDH5y3XGZag==" spinCount="100000" sqref="D26" name="Range1_3"/>
    <protectedRange algorithmName="SHA-512" hashValue="R8frfBQ/MhInQYm+jLEgMwgPwCkrGPIUaxyIFLRSCn/+fIsUU6bmJDax/r7gTh2PEAEvgODYwg0rRRjqSM/oww==" saltValue="tbZzHO5lCNHCDH5y3XGZag==" spinCount="100000" sqref="E58 E149" name="Range1_1"/>
    <protectedRange algorithmName="SHA-512" hashValue="R8frfBQ/MhInQYm+jLEgMwgPwCkrGPIUaxyIFLRSCn/+fIsUU6bmJDax/r7gTh2PEAEvgODYwg0rRRjqSM/oww==" saltValue="tbZzHO5lCNHCDH5y3XGZag==" spinCount="100000" sqref="E60" name="Range1_4"/>
    <protectedRange algorithmName="SHA-512" hashValue="R8frfBQ/MhInQYm+jLEgMwgPwCkrGPIUaxyIFLRSCn/+fIsUU6bmJDax/r7gTh2PEAEvgODYwg0rRRjqSM/oww==" saltValue="tbZzHO5lCNHCDH5y3XGZag==" spinCount="100000" sqref="E62 E153" name="Range1_5"/>
    <protectedRange algorithmName="SHA-512" hashValue="R8frfBQ/MhInQYm+jLEgMwgPwCkrGPIUaxyIFLRSCn/+fIsUU6bmJDax/r7gTh2PEAEvgODYwg0rRRjqSM/oww==" saltValue="tbZzHO5lCNHCDH5y3XGZag==" spinCount="100000" sqref="E66" name="Range1_6"/>
    <protectedRange algorithmName="SHA-512" hashValue="R8frfBQ/MhInQYm+jLEgMwgPwCkrGPIUaxyIFLRSCn/+fIsUU6bmJDax/r7gTh2PEAEvgODYwg0rRRjqSM/oww==" saltValue="tbZzHO5lCNHCDH5y3XGZag==" spinCount="100000" sqref="E67" name="Range1_7"/>
    <protectedRange algorithmName="SHA-512" hashValue="R8frfBQ/MhInQYm+jLEgMwgPwCkrGPIUaxyIFLRSCn/+fIsUU6bmJDax/r7gTh2PEAEvgODYwg0rRRjqSM/oww==" saltValue="tbZzHO5lCNHCDH5y3XGZag==" spinCount="100000" sqref="E68" name="Range1_8"/>
    <protectedRange algorithmName="SHA-512" hashValue="R8frfBQ/MhInQYm+jLEgMwgPwCkrGPIUaxyIFLRSCn/+fIsUU6bmJDax/r7gTh2PEAEvgODYwg0rRRjqSM/oww==" saltValue="tbZzHO5lCNHCDH5y3XGZag==" spinCount="100000" sqref="E70" name="Range1_9"/>
    <protectedRange algorithmName="SHA-512" hashValue="R8frfBQ/MhInQYm+jLEgMwgPwCkrGPIUaxyIFLRSCn/+fIsUU6bmJDax/r7gTh2PEAEvgODYwg0rRRjqSM/oww==" saltValue="tbZzHO5lCNHCDH5y3XGZag==" spinCount="100000" sqref="E71" name="Range1_11"/>
    <protectedRange algorithmName="SHA-512" hashValue="R8frfBQ/MhInQYm+jLEgMwgPwCkrGPIUaxyIFLRSCn/+fIsUU6bmJDax/r7gTh2PEAEvgODYwg0rRRjqSM/oww==" saltValue="tbZzHO5lCNHCDH5y3XGZag==" spinCount="100000" sqref="E72" name="Range1_12"/>
    <protectedRange algorithmName="SHA-512" hashValue="R8frfBQ/MhInQYm+jLEgMwgPwCkrGPIUaxyIFLRSCn/+fIsUU6bmJDax/r7gTh2PEAEvgODYwg0rRRjqSM/oww==" saltValue="tbZzHO5lCNHCDH5y3XGZag==" spinCount="100000" sqref="E73" name="Range1_14"/>
    <protectedRange algorithmName="SHA-512" hashValue="R8frfBQ/MhInQYm+jLEgMwgPwCkrGPIUaxyIFLRSCn/+fIsUU6bmJDax/r7gTh2PEAEvgODYwg0rRRjqSM/oww==" saltValue="tbZzHO5lCNHCDH5y3XGZag==" spinCount="100000" sqref="E75" name="Range1_15"/>
    <protectedRange algorithmName="SHA-512" hashValue="R8frfBQ/MhInQYm+jLEgMwgPwCkrGPIUaxyIFLRSCn/+fIsUU6bmJDax/r7gTh2PEAEvgODYwg0rRRjqSM/oww==" saltValue="tbZzHO5lCNHCDH5y3XGZag==" spinCount="100000" sqref="E76" name="Range1_16"/>
    <protectedRange algorithmName="SHA-512" hashValue="R8frfBQ/MhInQYm+jLEgMwgPwCkrGPIUaxyIFLRSCn/+fIsUU6bmJDax/r7gTh2PEAEvgODYwg0rRRjqSM/oww==" saltValue="tbZzHO5lCNHCDH5y3XGZag==" spinCount="100000" sqref="E77" name="Range1_17"/>
    <protectedRange algorithmName="SHA-512" hashValue="R8frfBQ/MhInQYm+jLEgMwgPwCkrGPIUaxyIFLRSCn/+fIsUU6bmJDax/r7gTh2PEAEvgODYwg0rRRjqSM/oww==" saltValue="tbZzHO5lCNHCDH5y3XGZag==" spinCount="100000" sqref="E78" name="Range1_18"/>
    <protectedRange algorithmName="SHA-512" hashValue="R8frfBQ/MhInQYm+jLEgMwgPwCkrGPIUaxyIFLRSCn/+fIsUU6bmJDax/r7gTh2PEAEvgODYwg0rRRjqSM/oww==" saltValue="tbZzHO5lCNHCDH5y3XGZag==" spinCount="100000" sqref="E79" name="Range1_19"/>
    <protectedRange algorithmName="SHA-512" hashValue="R8frfBQ/MhInQYm+jLEgMwgPwCkrGPIUaxyIFLRSCn/+fIsUU6bmJDax/r7gTh2PEAEvgODYwg0rRRjqSM/oww==" saltValue="tbZzHO5lCNHCDH5y3XGZag==" spinCount="100000" sqref="E80" name="Range1_21"/>
    <protectedRange algorithmName="SHA-512" hashValue="R8frfBQ/MhInQYm+jLEgMwgPwCkrGPIUaxyIFLRSCn/+fIsUU6bmJDax/r7gTh2PEAEvgODYwg0rRRjqSM/oww==" saltValue="tbZzHO5lCNHCDH5y3XGZag==" spinCount="100000" sqref="E81" name="Range1_22"/>
    <protectedRange algorithmName="SHA-512" hashValue="R8frfBQ/MhInQYm+jLEgMwgPwCkrGPIUaxyIFLRSCn/+fIsUU6bmJDax/r7gTh2PEAEvgODYwg0rRRjqSM/oww==" saltValue="tbZzHO5lCNHCDH5y3XGZag==" spinCount="100000" sqref="E82" name="Range1_24"/>
    <protectedRange algorithmName="SHA-512" hashValue="R8frfBQ/MhInQYm+jLEgMwgPwCkrGPIUaxyIFLRSCn/+fIsUU6bmJDax/r7gTh2PEAEvgODYwg0rRRjqSM/oww==" saltValue="tbZzHO5lCNHCDH5y3XGZag==" spinCount="100000" sqref="G35" name="Range1_10"/>
  </protectedRanges>
  <mergeCells count="14">
    <mergeCell ref="A284:B284"/>
    <mergeCell ref="A1:I1"/>
    <mergeCell ref="A249:I249"/>
    <mergeCell ref="A251:D251"/>
    <mergeCell ref="A247:D247"/>
    <mergeCell ref="A4:D4"/>
    <mergeCell ref="A2:I2"/>
    <mergeCell ref="A42:D42"/>
    <mergeCell ref="A40:I40"/>
    <mergeCell ref="A52:I52"/>
    <mergeCell ref="A54:D54"/>
    <mergeCell ref="A38:D38"/>
    <mergeCell ref="A282:B282"/>
    <mergeCell ref="B268:J268"/>
  </mergeCells>
  <phoneticPr fontId="27" type="noConversion"/>
  <conditionalFormatting sqref="E58">
    <cfRule type="cellIs" dxfId="11" priority="22" operator="lessThan">
      <formula>-0.001</formula>
    </cfRule>
  </conditionalFormatting>
  <conditionalFormatting sqref="E60">
    <cfRule type="cellIs" dxfId="10" priority="21" operator="lessThan">
      <formula>-0.001</formula>
    </cfRule>
  </conditionalFormatting>
  <conditionalFormatting sqref="E62">
    <cfRule type="cellIs" dxfId="9" priority="20" operator="lessThan">
      <formula>-0.001</formula>
    </cfRule>
  </conditionalFormatting>
  <conditionalFormatting sqref="E66:E68">
    <cfRule type="cellIs" dxfId="8" priority="17" operator="lessThan">
      <formula>-0.001</formula>
    </cfRule>
  </conditionalFormatting>
  <conditionalFormatting sqref="E70:E73">
    <cfRule type="cellIs" dxfId="7" priority="13" operator="lessThan">
      <formula>-0.001</formula>
    </cfRule>
  </conditionalFormatting>
  <conditionalFormatting sqref="E75:E82">
    <cfRule type="cellIs" dxfId="6" priority="5" operator="lessThan">
      <formula>-0.001</formula>
    </cfRule>
  </conditionalFormatting>
  <conditionalFormatting sqref="E149">
    <cfRule type="cellIs" dxfId="5" priority="4" operator="lessThan">
      <formula>-0.001</formula>
    </cfRule>
  </conditionalFormatting>
  <conditionalFormatting sqref="E153">
    <cfRule type="cellIs" dxfId="4" priority="3" operator="lessThan">
      <formula>-0.001</formula>
    </cfRule>
  </conditionalFormatting>
  <conditionalFormatting sqref="G35">
    <cfRule type="cellIs" dxfId="3" priority="1" operator="lessThan">
      <formula>-0.001</formula>
    </cfRule>
  </conditionalFormatting>
  <printOptions horizontalCentered="1"/>
  <pageMargins left="0" right="0" top="0" bottom="0" header="0" footer="0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A13" sqref="A13"/>
    </sheetView>
  </sheetViews>
  <sheetFormatPr defaultColWidth="9.140625" defaultRowHeight="15.75" x14ac:dyDescent="0.25"/>
  <cols>
    <col min="1" max="1" width="24.42578125" style="10" customWidth="1"/>
    <col min="2" max="2" width="14" style="10" customWidth="1"/>
    <col min="3" max="3" width="12.85546875" style="10" customWidth="1"/>
    <col min="4" max="4" width="13.140625" style="10" customWidth="1"/>
    <col min="5" max="5" width="12.140625" style="10" customWidth="1"/>
    <col min="6" max="6" width="9.85546875" style="10" customWidth="1"/>
    <col min="7" max="16384" width="9.140625" style="10"/>
  </cols>
  <sheetData>
    <row r="1" spans="1:6" x14ac:dyDescent="0.25">
      <c r="A1" s="761"/>
      <c r="B1" s="761"/>
      <c r="C1" s="761"/>
      <c r="D1" s="761"/>
      <c r="E1" s="761"/>
      <c r="F1" s="761"/>
    </row>
    <row r="2" spans="1:6" ht="15.75" customHeight="1" x14ac:dyDescent="0.25">
      <c r="A2" s="761" t="s">
        <v>238</v>
      </c>
      <c r="B2" s="761"/>
      <c r="C2" s="761"/>
      <c r="D2" s="761"/>
      <c r="E2" s="761"/>
      <c r="F2" s="761"/>
    </row>
    <row r="3" spans="1:6" x14ac:dyDescent="0.25">
      <c r="A3" s="761" t="s">
        <v>203</v>
      </c>
      <c r="B3" s="761"/>
      <c r="C3" s="761"/>
      <c r="D3" s="761"/>
      <c r="E3" s="762"/>
      <c r="F3" s="762"/>
    </row>
    <row r="4" spans="1:6" x14ac:dyDescent="0.25">
      <c r="A4" s="421"/>
      <c r="B4" s="421"/>
      <c r="C4" s="421"/>
      <c r="D4" s="421"/>
      <c r="E4" s="422"/>
      <c r="F4" s="422"/>
    </row>
    <row r="5" spans="1:6" x14ac:dyDescent="0.25">
      <c r="A5" s="761" t="s">
        <v>204</v>
      </c>
      <c r="B5" s="761"/>
      <c r="C5" s="761"/>
      <c r="D5" s="763"/>
      <c r="E5" s="763"/>
      <c r="F5" s="763"/>
    </row>
    <row r="6" spans="1:6" x14ac:dyDescent="0.25">
      <c r="A6" s="421"/>
      <c r="B6" s="421"/>
      <c r="C6" s="421"/>
      <c r="D6" s="421"/>
      <c r="E6" s="422"/>
      <c r="F6" s="422"/>
    </row>
    <row r="7" spans="1:6" x14ac:dyDescent="0.25">
      <c r="A7" s="761" t="s">
        <v>205</v>
      </c>
      <c r="B7" s="761"/>
      <c r="C7" s="761"/>
      <c r="D7" s="762"/>
      <c r="E7" s="762"/>
      <c r="F7" s="762"/>
    </row>
    <row r="8" spans="1:6" ht="16.5" thickBot="1" x14ac:dyDescent="0.3">
      <c r="A8" s="421"/>
      <c r="B8" s="421"/>
      <c r="C8" s="421"/>
      <c r="D8" s="421"/>
      <c r="E8" s="422"/>
      <c r="F8" s="422"/>
    </row>
    <row r="9" spans="1:6" s="68" customFormat="1" ht="45" x14ac:dyDescent="0.25">
      <c r="A9" s="423" t="s">
        <v>206</v>
      </c>
      <c r="B9" s="414" t="s">
        <v>4</v>
      </c>
      <c r="C9" s="414" t="s">
        <v>5</v>
      </c>
      <c r="D9" s="414" t="s">
        <v>6</v>
      </c>
      <c r="E9" s="414" t="s">
        <v>29</v>
      </c>
      <c r="F9" s="415" t="s">
        <v>29</v>
      </c>
    </row>
    <row r="10" spans="1:6" s="69" customFormat="1" ht="11.25" x14ac:dyDescent="0.2">
      <c r="A10" s="424">
        <v>1</v>
      </c>
      <c r="B10" s="416">
        <v>2</v>
      </c>
      <c r="C10" s="416">
        <v>3</v>
      </c>
      <c r="D10" s="416">
        <v>4</v>
      </c>
      <c r="E10" s="416" t="s">
        <v>30</v>
      </c>
      <c r="F10" s="417" t="s">
        <v>31</v>
      </c>
    </row>
    <row r="11" spans="1:6" s="69" customFormat="1" ht="15" x14ac:dyDescent="0.2">
      <c r="A11" s="425" t="s">
        <v>207</v>
      </c>
      <c r="B11" s="536">
        <f>B12</f>
        <v>27764</v>
      </c>
      <c r="C11" s="536">
        <f>C12</f>
        <v>510841</v>
      </c>
      <c r="D11" s="536">
        <f>D12</f>
        <v>487090.05000000005</v>
      </c>
      <c r="E11" s="684">
        <f>D11/B11*100</f>
        <v>1754.394359602363</v>
      </c>
      <c r="F11" s="418">
        <f>D11/C11*100</f>
        <v>95.350617902635065</v>
      </c>
    </row>
    <row r="12" spans="1:6" s="68" customFormat="1" ht="27" customHeight="1" x14ac:dyDescent="0.25">
      <c r="A12" s="419" t="s">
        <v>208</v>
      </c>
      <c r="B12" s="426">
        <f>SUM(B13:B13)</f>
        <v>27764</v>
      </c>
      <c r="C12" s="426">
        <f>SUM(C13:C13)</f>
        <v>510841</v>
      </c>
      <c r="D12" s="426">
        <f>SUM(D13:D13)</f>
        <v>487090.05000000005</v>
      </c>
      <c r="E12" s="427">
        <f>SUM(D12/B12*100)</f>
        <v>1754.394359602363</v>
      </c>
      <c r="F12" s="428">
        <f>SUM(D12/C12*100)</f>
        <v>95.350617902635065</v>
      </c>
    </row>
    <row r="13" spans="1:6" s="68" customFormat="1" ht="33" customHeight="1" thickBot="1" x14ac:dyDescent="0.3">
      <c r="A13" s="420" t="s">
        <v>209</v>
      </c>
      <c r="B13" s="698">
        <v>27764</v>
      </c>
      <c r="C13" s="429">
        <v>510841</v>
      </c>
      <c r="D13" s="698">
        <f>+'RAČUN PRIHODA I RASHODA'!G55</f>
        <v>487090.05000000005</v>
      </c>
      <c r="E13" s="430">
        <f t="shared" ref="E13" si="0">SUM(D13/B13*100)</f>
        <v>1754.394359602363</v>
      </c>
      <c r="F13" s="431">
        <f t="shared" ref="F13" si="1">SUM(D13/C13*100)</f>
        <v>95.350617902635065</v>
      </c>
    </row>
  </sheetData>
  <mergeCells count="5">
    <mergeCell ref="A1:F1"/>
    <mergeCell ref="A3:F3"/>
    <mergeCell ref="A5:F5"/>
    <mergeCell ref="A7:F7"/>
    <mergeCell ref="A2:F2"/>
  </mergeCells>
  <conditionalFormatting sqref="B13">
    <cfRule type="cellIs" dxfId="2" priority="2" operator="lessThan">
      <formula>-0.001</formula>
    </cfRule>
  </conditionalFormatting>
  <conditionalFormatting sqref="D13">
    <cfRule type="cellIs" dxfId="1" priority="1" operator="lessThan">
      <formula>-0.001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13"/>
  <sheetViews>
    <sheetView topLeftCell="A7" zoomScaleNormal="100" workbookViewId="0">
      <pane xSplit="16740" topLeftCell="F1"/>
      <selection activeCell="A177" sqref="A177:B177"/>
      <selection pane="topRight" activeCell="F150" sqref="F150"/>
    </sheetView>
  </sheetViews>
  <sheetFormatPr defaultColWidth="9.140625" defaultRowHeight="15.75" x14ac:dyDescent="0.25"/>
  <cols>
    <col min="1" max="1" width="10.140625" style="22" customWidth="1"/>
    <col min="2" max="2" width="43.5703125" style="22" customWidth="1"/>
    <col min="3" max="3" width="15" style="126" customWidth="1"/>
    <col min="4" max="4" width="14.28515625" style="94" customWidth="1"/>
    <col min="5" max="5" width="9.28515625" style="97" customWidth="1"/>
    <col min="6" max="6" width="15.140625" style="97" customWidth="1"/>
    <col min="7" max="7" width="27.28515625" style="97" customWidth="1"/>
    <col min="8" max="8" width="16.7109375" style="6" hidden="1" customWidth="1"/>
    <col min="9" max="9" width="16.42578125" style="6" hidden="1" customWidth="1"/>
    <col min="10" max="10" width="12.5703125" style="6" hidden="1" customWidth="1"/>
    <col min="11" max="12" width="10.7109375" style="6" bestFit="1" customWidth="1"/>
    <col min="13" max="13" width="10.28515625" style="6" bestFit="1" customWidth="1"/>
    <col min="14" max="14" width="11.85546875" style="6" bestFit="1" customWidth="1"/>
    <col min="15" max="15" width="15.42578125" style="6" customWidth="1"/>
    <col min="16" max="16" width="9.140625" style="6" customWidth="1"/>
    <col min="17" max="16384" width="9.140625" style="6"/>
  </cols>
  <sheetData>
    <row r="1" spans="1:10" ht="29.25" customHeight="1" x14ac:dyDescent="0.25">
      <c r="A1" s="761" t="s">
        <v>237</v>
      </c>
      <c r="B1" s="761"/>
      <c r="C1" s="761"/>
      <c r="D1" s="761"/>
      <c r="E1" s="761"/>
      <c r="F1" s="118"/>
      <c r="G1" s="130"/>
      <c r="H1" s="11"/>
      <c r="I1" s="11"/>
      <c r="J1" s="11"/>
    </row>
    <row r="2" spans="1:10" s="3" customFormat="1" ht="15.75" customHeight="1" x14ac:dyDescent="0.25">
      <c r="A2" s="761" t="s">
        <v>210</v>
      </c>
      <c r="B2" s="761"/>
      <c r="C2" s="761"/>
      <c r="D2" s="761"/>
      <c r="E2" s="761"/>
      <c r="F2" s="119"/>
      <c r="G2" s="119"/>
    </row>
    <row r="3" spans="1:10" s="9" customFormat="1" x14ac:dyDescent="0.25">
      <c r="A3" s="432"/>
      <c r="B3" s="432"/>
      <c r="C3" s="433"/>
      <c r="D3" s="433"/>
      <c r="E3" s="122"/>
      <c r="F3" s="99"/>
      <c r="G3" s="99"/>
      <c r="H3" s="12"/>
      <c r="I3" s="12"/>
      <c r="J3" s="12"/>
    </row>
    <row r="4" spans="1:10" s="9" customFormat="1" ht="47.25" x14ac:dyDescent="0.25">
      <c r="A4" s="434" t="s">
        <v>211</v>
      </c>
      <c r="B4" s="434" t="s">
        <v>212</v>
      </c>
      <c r="C4" s="435" t="s">
        <v>5</v>
      </c>
      <c r="D4" s="435" t="s">
        <v>6</v>
      </c>
      <c r="E4" s="507" t="s">
        <v>29</v>
      </c>
      <c r="F4" s="99"/>
      <c r="G4" s="99"/>
      <c r="H4" s="12"/>
      <c r="I4" s="12"/>
      <c r="J4" s="12"/>
    </row>
    <row r="5" spans="1:10" s="30" customFormat="1" ht="30" x14ac:dyDescent="0.2">
      <c r="A5" s="764">
        <v>1</v>
      </c>
      <c r="B5" s="764"/>
      <c r="C5" s="436">
        <v>2</v>
      </c>
      <c r="D5" s="437">
        <v>3</v>
      </c>
      <c r="E5" s="550" t="s">
        <v>213</v>
      </c>
      <c r="F5" s="120"/>
      <c r="G5" s="120"/>
      <c r="H5" s="29"/>
      <c r="I5" s="29"/>
      <c r="J5" s="29"/>
    </row>
    <row r="6" spans="1:10" s="30" customFormat="1" x14ac:dyDescent="0.2">
      <c r="A6" s="434">
        <v>12345</v>
      </c>
      <c r="B6" s="434" t="s">
        <v>260</v>
      </c>
      <c r="C6" s="569">
        <f>C7</f>
        <v>515841</v>
      </c>
      <c r="D6" s="569">
        <f>D7</f>
        <v>487090.05000000005</v>
      </c>
      <c r="E6" s="438">
        <f>(D6/C6)*100</f>
        <v>94.426393016452764</v>
      </c>
      <c r="F6" s="120"/>
      <c r="G6" s="120"/>
      <c r="H6" s="29"/>
      <c r="I6" s="29"/>
      <c r="J6" s="29"/>
    </row>
    <row r="7" spans="1:10" s="9" customFormat="1" x14ac:dyDescent="0.25">
      <c r="A7" s="715" t="s">
        <v>262</v>
      </c>
      <c r="B7" s="439" t="s">
        <v>263</v>
      </c>
      <c r="C7" s="440">
        <f>SUM(C8,C177,)</f>
        <v>515841</v>
      </c>
      <c r="D7" s="440">
        <f>SUM(D8,D177,)</f>
        <v>487090.05000000005</v>
      </c>
      <c r="E7" s="440">
        <f>SUM(D7/C7*100)</f>
        <v>94.426393016452764</v>
      </c>
      <c r="F7" s="99"/>
      <c r="G7" s="99"/>
      <c r="H7" s="12"/>
      <c r="I7" s="12"/>
      <c r="J7" s="12"/>
    </row>
    <row r="8" spans="1:10" s="9" customFormat="1" x14ac:dyDescent="0.25">
      <c r="A8" s="716">
        <v>4001</v>
      </c>
      <c r="B8" s="570" t="s">
        <v>264</v>
      </c>
      <c r="C8" s="571">
        <f>SUM(C9,C55,C94,C156,C170)</f>
        <v>515841</v>
      </c>
      <c r="D8" s="571">
        <f>SUM(D9,D55,D94,D156,D170)</f>
        <v>487090.05000000005</v>
      </c>
      <c r="E8" s="572">
        <f>SUM(D8/C8*100)</f>
        <v>94.426393016452764</v>
      </c>
      <c r="F8" s="99"/>
      <c r="G8" s="99"/>
      <c r="H8" s="12"/>
      <c r="I8" s="12"/>
      <c r="J8" s="12"/>
    </row>
    <row r="9" spans="1:10" s="14" customFormat="1" ht="15" customHeight="1" x14ac:dyDescent="0.25">
      <c r="A9" s="573">
        <v>11</v>
      </c>
      <c r="B9" s="573" t="s">
        <v>73</v>
      </c>
      <c r="C9" s="574">
        <f>SUM(C10,C46)</f>
        <v>253841</v>
      </c>
      <c r="D9" s="575">
        <f>SUM(D10,D46)</f>
        <v>236321.68000000002</v>
      </c>
      <c r="E9" s="575">
        <f>SUM(D9/C9*100)</f>
        <v>93.098309571739804</v>
      </c>
      <c r="F9" s="99"/>
      <c r="G9" s="131"/>
      <c r="H9" s="13"/>
      <c r="I9" s="13"/>
      <c r="J9" s="13"/>
    </row>
    <row r="10" spans="1:10" s="15" customFormat="1" x14ac:dyDescent="0.2">
      <c r="A10" s="443">
        <v>3</v>
      </c>
      <c r="B10" s="444" t="s">
        <v>88</v>
      </c>
      <c r="C10" s="501">
        <f>+C11+C19+C43</f>
        <v>225841</v>
      </c>
      <c r="D10" s="551">
        <f>SUM(D11,D19,D43)</f>
        <v>215864.24000000002</v>
      </c>
      <c r="E10" s="551">
        <f>SUM(D10/C10*100)</f>
        <v>95.582396464769474</v>
      </c>
      <c r="F10" s="99"/>
      <c r="G10" s="125"/>
      <c r="H10" s="16"/>
      <c r="I10" s="16"/>
    </row>
    <row r="11" spans="1:10" s="9" customFormat="1" ht="14.25" customHeight="1" x14ac:dyDescent="0.25">
      <c r="A11" s="552">
        <v>31</v>
      </c>
      <c r="B11" s="553" t="s">
        <v>89</v>
      </c>
      <c r="C11" s="554">
        <f>C12+C14+C16</f>
        <v>92700</v>
      </c>
      <c r="D11" s="555">
        <f>+D12+D14+D16</f>
        <v>75283.350000000006</v>
      </c>
      <c r="E11" s="555">
        <f>SUM(D11/C11*100)</f>
        <v>81.211812297734625</v>
      </c>
      <c r="F11" s="121"/>
      <c r="G11" s="99"/>
      <c r="H11" s="27" t="e">
        <f>SUM(#REF!)</f>
        <v>#REF!</v>
      </c>
      <c r="I11" s="28" t="e">
        <f>SUM(#REF!)</f>
        <v>#REF!</v>
      </c>
      <c r="J11" s="9">
        <f>SUM(C11:G11)</f>
        <v>168064.56181229773</v>
      </c>
    </row>
    <row r="12" spans="1:10" s="18" customFormat="1" ht="14.25" customHeight="1" x14ac:dyDescent="0.25">
      <c r="A12" s="556">
        <v>311</v>
      </c>
      <c r="B12" s="557" t="s">
        <v>90</v>
      </c>
      <c r="C12" s="558">
        <f>+C13</f>
        <v>76307</v>
      </c>
      <c r="D12" s="559">
        <f>SUM(D13)</f>
        <v>48417.89</v>
      </c>
      <c r="E12" s="559"/>
      <c r="F12" s="99"/>
      <c r="G12" s="124"/>
      <c r="H12" s="26"/>
      <c r="I12" s="26"/>
    </row>
    <row r="13" spans="1:10" ht="14.25" customHeight="1" x14ac:dyDescent="0.25">
      <c r="A13" s="560">
        <v>3111</v>
      </c>
      <c r="B13" s="561" t="s">
        <v>91</v>
      </c>
      <c r="C13" s="562">
        <v>76307</v>
      </c>
      <c r="D13" s="563">
        <v>48417.89</v>
      </c>
      <c r="E13" s="564"/>
      <c r="F13" s="99"/>
      <c r="G13" s="126"/>
      <c r="H13" s="25"/>
      <c r="I13" s="25"/>
    </row>
    <row r="14" spans="1:10" ht="14.25" customHeight="1" x14ac:dyDescent="0.25">
      <c r="A14" s="556">
        <v>312</v>
      </c>
      <c r="B14" s="557" t="s">
        <v>93</v>
      </c>
      <c r="C14" s="501">
        <f>+C15</f>
        <v>6000</v>
      </c>
      <c r="D14" s="551">
        <f>D15</f>
        <v>5006.79</v>
      </c>
      <c r="E14" s="551"/>
      <c r="F14" s="99"/>
      <c r="G14" s="126"/>
      <c r="H14" s="25"/>
      <c r="I14" s="25"/>
    </row>
    <row r="15" spans="1:10" ht="14.25" customHeight="1" x14ac:dyDescent="0.25">
      <c r="A15" s="560">
        <v>3121</v>
      </c>
      <c r="B15" s="561" t="s">
        <v>93</v>
      </c>
      <c r="C15" s="562">
        <v>6000</v>
      </c>
      <c r="D15" s="564">
        <v>5006.79</v>
      </c>
      <c r="E15" s="564"/>
      <c r="F15" s="99"/>
      <c r="G15" s="126"/>
      <c r="H15" s="25"/>
      <c r="I15" s="25"/>
    </row>
    <row r="16" spans="1:10" s="18" customFormat="1" ht="14.25" customHeight="1" x14ac:dyDescent="0.25">
      <c r="A16" s="556">
        <v>313</v>
      </c>
      <c r="B16" s="557" t="s">
        <v>95</v>
      </c>
      <c r="C16" s="501">
        <f>+C17</f>
        <v>10393</v>
      </c>
      <c r="D16" s="551">
        <f>SUM(D17:D18)</f>
        <v>21858.67</v>
      </c>
      <c r="E16" s="551"/>
      <c r="F16" s="99"/>
      <c r="G16" s="124"/>
      <c r="H16" s="26"/>
      <c r="I16" s="26"/>
    </row>
    <row r="17" spans="1:10" ht="14.25" customHeight="1" x14ac:dyDescent="0.25">
      <c r="A17" s="560">
        <v>3132</v>
      </c>
      <c r="B17" s="561" t="s">
        <v>96</v>
      </c>
      <c r="C17" s="562">
        <v>10393</v>
      </c>
      <c r="D17" s="565">
        <v>9953.33</v>
      </c>
      <c r="E17" s="564"/>
      <c r="F17" s="99"/>
      <c r="G17" s="126"/>
      <c r="H17" s="25"/>
      <c r="I17" s="25"/>
    </row>
    <row r="18" spans="1:10" ht="14.25" customHeight="1" x14ac:dyDescent="0.25">
      <c r="A18" s="560">
        <v>3133</v>
      </c>
      <c r="B18" s="561" t="s">
        <v>257</v>
      </c>
      <c r="C18" s="562"/>
      <c r="D18" s="564">
        <v>11905.34</v>
      </c>
      <c r="E18" s="564"/>
      <c r="F18" s="99"/>
      <c r="G18" s="126"/>
      <c r="H18" s="25"/>
      <c r="I18" s="25"/>
    </row>
    <row r="19" spans="1:10" s="9" customFormat="1" ht="14.25" customHeight="1" x14ac:dyDescent="0.25">
      <c r="A19" s="552">
        <v>32</v>
      </c>
      <c r="B19" s="553" t="s">
        <v>97</v>
      </c>
      <c r="C19" s="566">
        <f>C24+C29+C39+C41+C20</f>
        <v>132141</v>
      </c>
      <c r="D19" s="502">
        <f>+D24+D29+D41</f>
        <v>140214.14000000001</v>
      </c>
      <c r="E19" s="502">
        <f>SUM(D19/C19*100)</f>
        <v>106.1094891063334</v>
      </c>
      <c r="F19" s="99"/>
      <c r="G19" s="99"/>
      <c r="H19" s="27"/>
      <c r="I19" s="28"/>
    </row>
    <row r="20" spans="1:10" s="18" customFormat="1" ht="14.25" customHeight="1" x14ac:dyDescent="0.25">
      <c r="A20" s="556">
        <v>321</v>
      </c>
      <c r="B20" s="557" t="s">
        <v>98</v>
      </c>
      <c r="C20" s="501">
        <v>588</v>
      </c>
      <c r="D20" s="551">
        <f>SUM(D21:D23)</f>
        <v>0</v>
      </c>
      <c r="E20" s="551"/>
      <c r="F20" s="99"/>
      <c r="G20" s="124"/>
      <c r="H20" s="26"/>
      <c r="I20" s="26"/>
    </row>
    <row r="21" spans="1:10" x14ac:dyDescent="0.25">
      <c r="A21" s="560" t="s">
        <v>99</v>
      </c>
      <c r="B21" s="561" t="s">
        <v>100</v>
      </c>
      <c r="C21" s="562"/>
      <c r="D21" s="564"/>
      <c r="E21" s="564"/>
      <c r="F21" s="99"/>
      <c r="G21" s="126"/>
      <c r="H21" s="6">
        <v>0</v>
      </c>
      <c r="I21" s="6">
        <v>0</v>
      </c>
      <c r="J21" s="6">
        <f>SUM(C21:G21)</f>
        <v>0</v>
      </c>
    </row>
    <row r="22" spans="1:10" ht="31.5" x14ac:dyDescent="0.25">
      <c r="A22" s="560" t="s">
        <v>101</v>
      </c>
      <c r="B22" s="561" t="s">
        <v>102</v>
      </c>
      <c r="C22" s="562">
        <v>588</v>
      </c>
      <c r="D22" s="564"/>
      <c r="E22" s="564"/>
      <c r="F22" s="99"/>
      <c r="G22" s="126"/>
    </row>
    <row r="23" spans="1:10" x14ac:dyDescent="0.25">
      <c r="A23" s="560">
        <v>3213</v>
      </c>
      <c r="B23" s="561" t="s">
        <v>172</v>
      </c>
      <c r="C23" s="562"/>
      <c r="D23" s="564"/>
      <c r="E23" s="564"/>
      <c r="F23" s="99"/>
      <c r="G23" s="126"/>
    </row>
    <row r="24" spans="1:10" x14ac:dyDescent="0.25">
      <c r="A24" s="556">
        <v>322</v>
      </c>
      <c r="B24" s="557" t="s">
        <v>105</v>
      </c>
      <c r="C24" s="501">
        <f>+C25</f>
        <v>12500</v>
      </c>
      <c r="D24" s="551">
        <f>SUM(D25:D28)</f>
        <v>12482.84</v>
      </c>
      <c r="E24" s="564"/>
      <c r="F24" s="99"/>
      <c r="G24" s="126"/>
    </row>
    <row r="25" spans="1:10" x14ac:dyDescent="0.25">
      <c r="A25" s="560">
        <v>3221</v>
      </c>
      <c r="B25" s="561" t="s">
        <v>106</v>
      </c>
      <c r="C25" s="562">
        <v>12500</v>
      </c>
      <c r="D25" s="564">
        <v>12482.84</v>
      </c>
      <c r="E25" s="564"/>
      <c r="F25" s="99"/>
      <c r="G25" s="126"/>
    </row>
    <row r="26" spans="1:10" x14ac:dyDescent="0.25">
      <c r="A26" s="560">
        <v>3223</v>
      </c>
      <c r="B26" s="561" t="s">
        <v>107</v>
      </c>
      <c r="C26" s="562"/>
      <c r="D26" s="564"/>
      <c r="E26" s="564"/>
      <c r="F26" s="99"/>
      <c r="G26" s="126"/>
    </row>
    <row r="27" spans="1:10" ht="31.5" x14ac:dyDescent="0.25">
      <c r="A27" s="560">
        <v>3224</v>
      </c>
      <c r="B27" s="561" t="s">
        <v>108</v>
      </c>
      <c r="C27" s="562"/>
      <c r="D27" s="564"/>
      <c r="E27" s="564"/>
      <c r="F27" s="99"/>
      <c r="G27" s="126"/>
    </row>
    <row r="28" spans="1:10" x14ac:dyDescent="0.25">
      <c r="A28" s="560">
        <v>3225</v>
      </c>
      <c r="B28" s="561" t="s">
        <v>109</v>
      </c>
      <c r="C28" s="562"/>
      <c r="D28" s="564"/>
      <c r="E28" s="564"/>
      <c r="F28" s="99"/>
      <c r="G28" s="126"/>
    </row>
    <row r="29" spans="1:10" x14ac:dyDescent="0.25">
      <c r="A29" s="556">
        <v>323</v>
      </c>
      <c r="B29" s="557" t="s">
        <v>110</v>
      </c>
      <c r="C29" s="501">
        <v>117553</v>
      </c>
      <c r="D29" s="551">
        <f>SUM(D30:D38)</f>
        <v>126270.96</v>
      </c>
      <c r="E29" s="564"/>
      <c r="F29" s="99"/>
      <c r="G29" s="126"/>
    </row>
    <row r="30" spans="1:10" x14ac:dyDescent="0.25">
      <c r="A30" s="560">
        <v>3231</v>
      </c>
      <c r="B30" s="561" t="s">
        <v>111</v>
      </c>
      <c r="C30" s="562"/>
      <c r="D30" s="564">
        <v>772.77</v>
      </c>
      <c r="E30" s="564"/>
      <c r="F30" s="99"/>
      <c r="G30" s="126"/>
    </row>
    <row r="31" spans="1:10" x14ac:dyDescent="0.25">
      <c r="A31" s="560">
        <v>3232</v>
      </c>
      <c r="B31" s="561" t="s">
        <v>112</v>
      </c>
      <c r="C31" s="562"/>
      <c r="D31" s="564"/>
      <c r="E31" s="564"/>
      <c r="F31" s="99"/>
      <c r="G31" s="126"/>
    </row>
    <row r="32" spans="1:10" x14ac:dyDescent="0.25">
      <c r="A32" s="560">
        <v>3233</v>
      </c>
      <c r="B32" s="561" t="s">
        <v>113</v>
      </c>
      <c r="C32" s="562">
        <v>17000</v>
      </c>
      <c r="D32" s="564">
        <v>16360.16</v>
      </c>
      <c r="E32" s="564"/>
      <c r="F32" s="99"/>
      <c r="G32" s="126"/>
    </row>
    <row r="33" spans="1:11" x14ac:dyDescent="0.25">
      <c r="A33" s="560">
        <v>3234</v>
      </c>
      <c r="B33" s="561" t="s">
        <v>114</v>
      </c>
      <c r="C33" s="562"/>
      <c r="D33" s="564"/>
      <c r="E33" s="564"/>
      <c r="F33" s="99"/>
      <c r="G33" s="126"/>
    </row>
    <row r="34" spans="1:11" x14ac:dyDescent="0.25">
      <c r="A34" s="560">
        <v>3235</v>
      </c>
      <c r="B34" s="561" t="s">
        <v>115</v>
      </c>
      <c r="C34" s="562">
        <v>3200</v>
      </c>
      <c r="D34" s="564"/>
      <c r="E34" s="564"/>
      <c r="F34" s="99"/>
      <c r="G34" s="126"/>
    </row>
    <row r="35" spans="1:11" x14ac:dyDescent="0.25">
      <c r="A35" s="560">
        <v>3236</v>
      </c>
      <c r="B35" s="561" t="s">
        <v>116</v>
      </c>
      <c r="C35" s="562"/>
      <c r="D35" s="564"/>
      <c r="E35" s="564"/>
      <c r="F35" s="99"/>
      <c r="G35" s="126"/>
    </row>
    <row r="36" spans="1:11" x14ac:dyDescent="0.25">
      <c r="A36" s="560">
        <v>3237</v>
      </c>
      <c r="B36" s="561" t="s">
        <v>117</v>
      </c>
      <c r="C36" s="562">
        <v>63840</v>
      </c>
      <c r="D36" s="564">
        <v>60382.01</v>
      </c>
      <c r="E36" s="564"/>
      <c r="F36" s="99"/>
      <c r="G36" s="126"/>
    </row>
    <row r="37" spans="1:11" x14ac:dyDescent="0.25">
      <c r="A37" s="560">
        <v>3238</v>
      </c>
      <c r="B37" s="561" t="s">
        <v>118</v>
      </c>
      <c r="C37" s="562">
        <v>4000</v>
      </c>
      <c r="D37" s="564">
        <v>4639.88</v>
      </c>
      <c r="E37" s="564"/>
      <c r="F37" s="99"/>
      <c r="G37" s="126"/>
    </row>
    <row r="38" spans="1:11" x14ac:dyDescent="0.25">
      <c r="A38" s="560">
        <v>3239</v>
      </c>
      <c r="B38" s="561" t="s">
        <v>119</v>
      </c>
      <c r="C38" s="562">
        <v>29513</v>
      </c>
      <c r="D38" s="564">
        <v>44116.14</v>
      </c>
      <c r="E38" s="564"/>
      <c r="F38" s="99"/>
      <c r="G38" s="126"/>
    </row>
    <row r="39" spans="1:11" s="96" customFormat="1" ht="31.5" x14ac:dyDescent="0.25">
      <c r="A39" s="556">
        <v>324</v>
      </c>
      <c r="B39" s="557" t="s">
        <v>120</v>
      </c>
      <c r="C39" s="501"/>
      <c r="D39" s="551">
        <f>D40</f>
        <v>0</v>
      </c>
      <c r="E39" s="551"/>
      <c r="F39" s="122"/>
      <c r="G39" s="132"/>
    </row>
    <row r="40" spans="1:11" s="93" customFormat="1" ht="31.5" x14ac:dyDescent="0.25">
      <c r="A40" s="560">
        <v>3241</v>
      </c>
      <c r="B40" s="561" t="s">
        <v>120</v>
      </c>
      <c r="C40" s="562"/>
      <c r="D40" s="564"/>
      <c r="E40" s="564"/>
      <c r="F40" s="123"/>
      <c r="G40" s="133"/>
    </row>
    <row r="41" spans="1:11" s="96" customFormat="1" x14ac:dyDescent="0.25">
      <c r="A41" s="556">
        <v>329</v>
      </c>
      <c r="B41" s="557" t="s">
        <v>121</v>
      </c>
      <c r="C41" s="501">
        <f>+C42</f>
        <v>1500</v>
      </c>
      <c r="D41" s="551">
        <f>D42</f>
        <v>1460.34</v>
      </c>
      <c r="E41" s="551"/>
      <c r="F41" s="122"/>
      <c r="G41" s="132"/>
      <c r="K41" s="666"/>
    </row>
    <row r="42" spans="1:11" s="93" customFormat="1" x14ac:dyDescent="0.25">
      <c r="A42" s="560">
        <v>3293</v>
      </c>
      <c r="B42" s="561" t="s">
        <v>123</v>
      </c>
      <c r="C42" s="562">
        <v>1500</v>
      </c>
      <c r="D42" s="564">
        <v>1460.34</v>
      </c>
      <c r="E42" s="564"/>
      <c r="F42" s="123"/>
      <c r="G42" s="133"/>
    </row>
    <row r="43" spans="1:11" x14ac:dyDescent="0.25">
      <c r="A43" s="556">
        <v>34</v>
      </c>
      <c r="B43" s="553" t="s">
        <v>124</v>
      </c>
      <c r="C43" s="501">
        <f>+C44</f>
        <v>1000</v>
      </c>
      <c r="D43" s="551">
        <f>D44</f>
        <v>366.75</v>
      </c>
      <c r="E43" s="551">
        <f>D43/C43*100</f>
        <v>36.675000000000004</v>
      </c>
      <c r="F43" s="99"/>
      <c r="G43" s="126"/>
    </row>
    <row r="44" spans="1:11" x14ac:dyDescent="0.25">
      <c r="A44" s="556">
        <v>343</v>
      </c>
      <c r="B44" s="553" t="s">
        <v>125</v>
      </c>
      <c r="C44" s="501">
        <f>+C45</f>
        <v>1000</v>
      </c>
      <c r="D44" s="551">
        <f>D45</f>
        <v>366.75</v>
      </c>
      <c r="E44" s="564"/>
      <c r="F44" s="99"/>
      <c r="G44" s="126"/>
    </row>
    <row r="45" spans="1:11" s="93" customFormat="1" x14ac:dyDescent="0.25">
      <c r="A45" s="560">
        <v>3431</v>
      </c>
      <c r="B45" s="561" t="s">
        <v>126</v>
      </c>
      <c r="C45" s="562">
        <v>1000</v>
      </c>
      <c r="D45" s="564">
        <v>366.75</v>
      </c>
      <c r="E45" s="564"/>
      <c r="F45" s="123"/>
      <c r="G45" s="133"/>
    </row>
    <row r="46" spans="1:11" s="93" customFormat="1" ht="31.5" x14ac:dyDescent="0.25">
      <c r="A46" s="556">
        <v>4</v>
      </c>
      <c r="B46" s="557" t="s">
        <v>191</v>
      </c>
      <c r="C46" s="501">
        <f>+C47</f>
        <v>28000</v>
      </c>
      <c r="D46" s="551">
        <f>D47</f>
        <v>20457.440000000002</v>
      </c>
      <c r="E46" s="551">
        <f>D46/C46*100</f>
        <v>73.062285714285721</v>
      </c>
      <c r="F46" s="123"/>
      <c r="G46" s="133"/>
    </row>
    <row r="47" spans="1:11" s="93" customFormat="1" ht="31.5" x14ac:dyDescent="0.25">
      <c r="A47" s="556">
        <v>42</v>
      </c>
      <c r="B47" s="557" t="s">
        <v>191</v>
      </c>
      <c r="C47" s="562">
        <f>+C48</f>
        <v>28000</v>
      </c>
      <c r="D47" s="551">
        <f>D48+D53</f>
        <v>20457.440000000002</v>
      </c>
      <c r="E47" s="564"/>
      <c r="F47" s="123"/>
      <c r="G47" s="133"/>
    </row>
    <row r="48" spans="1:11" s="93" customFormat="1" x14ac:dyDescent="0.25">
      <c r="A48" s="556">
        <v>422</v>
      </c>
      <c r="B48" s="557" t="s">
        <v>129</v>
      </c>
      <c r="C48" s="562">
        <f>SUM(C49:C52)</f>
        <v>28000</v>
      </c>
      <c r="D48" s="551">
        <f>SUM(D49:D52)</f>
        <v>19207.440000000002</v>
      </c>
      <c r="E48" s="564"/>
      <c r="F48" s="123"/>
      <c r="G48" s="133"/>
    </row>
    <row r="49" spans="1:10" s="93" customFormat="1" x14ac:dyDescent="0.25">
      <c r="A49" s="560">
        <v>4221</v>
      </c>
      <c r="B49" s="561" t="s">
        <v>129</v>
      </c>
      <c r="C49" s="562">
        <v>28000</v>
      </c>
      <c r="D49" s="564">
        <v>14771.84</v>
      </c>
      <c r="E49" s="564"/>
      <c r="F49" s="123"/>
      <c r="G49" s="133"/>
    </row>
    <row r="50" spans="1:10" s="93" customFormat="1" x14ac:dyDescent="0.25">
      <c r="A50" s="560">
        <v>4222</v>
      </c>
      <c r="B50" s="561" t="s">
        <v>131</v>
      </c>
      <c r="C50" s="562"/>
      <c r="D50" s="564">
        <v>1183.2</v>
      </c>
      <c r="E50" s="564"/>
      <c r="F50" s="123"/>
      <c r="G50" s="133"/>
    </row>
    <row r="51" spans="1:10" s="93" customFormat="1" x14ac:dyDescent="0.25">
      <c r="A51" s="560">
        <v>4223</v>
      </c>
      <c r="B51" s="561" t="s">
        <v>245</v>
      </c>
      <c r="C51" s="562"/>
      <c r="D51" s="564">
        <v>259</v>
      </c>
      <c r="E51" s="564"/>
      <c r="F51" s="123"/>
      <c r="G51" s="133"/>
    </row>
    <row r="52" spans="1:10" s="93" customFormat="1" x14ac:dyDescent="0.25">
      <c r="A52" s="560">
        <v>4226</v>
      </c>
      <c r="B52" s="561" t="s">
        <v>132</v>
      </c>
      <c r="C52" s="562"/>
      <c r="D52" s="564">
        <v>2993.4</v>
      </c>
      <c r="E52" s="564"/>
      <c r="F52" s="123"/>
      <c r="G52" s="133"/>
    </row>
    <row r="53" spans="1:10" s="93" customFormat="1" x14ac:dyDescent="0.25">
      <c r="A53" s="556">
        <v>426</v>
      </c>
      <c r="B53" s="557" t="s">
        <v>164</v>
      </c>
      <c r="C53" s="562">
        <f>+C54</f>
        <v>0</v>
      </c>
      <c r="D53" s="551">
        <f>+D54</f>
        <v>1250</v>
      </c>
      <c r="E53" s="564"/>
      <c r="F53" s="123"/>
      <c r="G53" s="133"/>
    </row>
    <row r="54" spans="1:10" s="93" customFormat="1" x14ac:dyDescent="0.25">
      <c r="A54" s="560">
        <v>4262</v>
      </c>
      <c r="B54" s="561" t="s">
        <v>258</v>
      </c>
      <c r="C54" s="562">
        <v>0</v>
      </c>
      <c r="D54" s="564">
        <v>1250</v>
      </c>
      <c r="E54" s="564"/>
      <c r="F54" s="123"/>
      <c r="G54" s="133"/>
    </row>
    <row r="55" spans="1:10" s="18" customFormat="1" x14ac:dyDescent="0.25">
      <c r="A55" s="711">
        <v>31</v>
      </c>
      <c r="B55" s="441" t="s">
        <v>214</v>
      </c>
      <c r="C55" s="712">
        <f>+C56+C88+C77</f>
        <v>262000</v>
      </c>
      <c r="D55" s="713">
        <f t="shared" ref="D55" si="0">SUM(D56)</f>
        <v>245768.37000000002</v>
      </c>
      <c r="E55" s="713">
        <f t="shared" ref="E55" si="1">SUM(E56)</f>
        <v>95.629715953307397</v>
      </c>
      <c r="F55" s="99"/>
      <c r="G55" s="124"/>
      <c r="H55" s="19"/>
      <c r="I55" s="19"/>
      <c r="J55" s="19"/>
    </row>
    <row r="56" spans="1:10" s="18" customFormat="1" x14ac:dyDescent="0.25">
      <c r="A56" s="443">
        <v>3</v>
      </c>
      <c r="B56" s="444" t="s">
        <v>88</v>
      </c>
      <c r="C56" s="460">
        <f>C60+C85+C81</f>
        <v>257000</v>
      </c>
      <c r="D56" s="457">
        <f>SUM(D57,D60,D81,D85,D88)</f>
        <v>245768.37000000002</v>
      </c>
      <c r="E56" s="457">
        <f>SUM(D56/C56*100)</f>
        <v>95.629715953307397</v>
      </c>
      <c r="F56" s="99"/>
      <c r="G56" s="124"/>
      <c r="H56" s="19"/>
      <c r="I56" s="19"/>
      <c r="J56" s="19"/>
    </row>
    <row r="57" spans="1:10" s="9" customFormat="1" ht="15.75" customHeight="1" x14ac:dyDescent="0.25">
      <c r="A57" s="458">
        <v>31</v>
      </c>
      <c r="B57" s="459" t="s">
        <v>89</v>
      </c>
      <c r="C57" s="460">
        <f>+C58</f>
        <v>0</v>
      </c>
      <c r="D57" s="461">
        <f>SUM(D58)</f>
        <v>0</v>
      </c>
      <c r="E57" s="461"/>
      <c r="F57" s="99"/>
      <c r="G57" s="99"/>
      <c r="H57" s="9">
        <v>0</v>
      </c>
      <c r="I57" s="9">
        <v>0</v>
      </c>
      <c r="J57" s="9">
        <f>SUM(C57:G57)</f>
        <v>0</v>
      </c>
    </row>
    <row r="58" spans="1:10" s="18" customFormat="1" ht="15.75" customHeight="1" x14ac:dyDescent="0.25">
      <c r="A58" s="462">
        <v>311</v>
      </c>
      <c r="B58" s="444" t="s">
        <v>90</v>
      </c>
      <c r="C58" s="456">
        <f>+C59</f>
        <v>0</v>
      </c>
      <c r="D58" s="457">
        <f>SUM(D59)</f>
        <v>0</v>
      </c>
      <c r="E58" s="457"/>
      <c r="F58" s="99"/>
      <c r="G58" s="124"/>
    </row>
    <row r="59" spans="1:10" ht="15.75" customHeight="1" x14ac:dyDescent="0.25">
      <c r="A59" s="463">
        <v>3111</v>
      </c>
      <c r="B59" s="464" t="s">
        <v>91</v>
      </c>
      <c r="C59" s="465"/>
      <c r="D59" s="466">
        <v>0</v>
      </c>
      <c r="E59" s="466"/>
      <c r="F59" s="99"/>
      <c r="G59" s="126"/>
    </row>
    <row r="60" spans="1:10" s="9" customFormat="1" ht="15.75" customHeight="1" x14ac:dyDescent="0.25">
      <c r="A60" s="458">
        <v>32</v>
      </c>
      <c r="B60" s="459" t="s">
        <v>97</v>
      </c>
      <c r="C60" s="460">
        <f>+C61+C64+C68+C75+C77</f>
        <v>256000</v>
      </c>
      <c r="D60" s="461">
        <f>SUM(D61,D64,D68,D75,D77)</f>
        <v>234772.67</v>
      </c>
      <c r="E60" s="461"/>
      <c r="F60" s="99"/>
      <c r="G60" s="99"/>
    </row>
    <row r="61" spans="1:10" s="9" customFormat="1" ht="15.75" customHeight="1" x14ac:dyDescent="0.25">
      <c r="A61" s="458">
        <v>321</v>
      </c>
      <c r="B61" s="557" t="s">
        <v>98</v>
      </c>
      <c r="C61" s="460"/>
      <c r="D61" s="461">
        <f>D62+D63</f>
        <v>499.08</v>
      </c>
      <c r="E61" s="461"/>
      <c r="F61" s="99"/>
      <c r="G61" s="99"/>
    </row>
    <row r="62" spans="1:10" s="9" customFormat="1" ht="15.75" customHeight="1" x14ac:dyDescent="0.25">
      <c r="A62" s="567">
        <v>3211</v>
      </c>
      <c r="B62" s="561" t="s">
        <v>100</v>
      </c>
      <c r="C62" s="460"/>
      <c r="D62" s="568">
        <v>374.08</v>
      </c>
      <c r="E62" s="461"/>
      <c r="F62" s="99"/>
      <c r="G62" s="99"/>
    </row>
    <row r="63" spans="1:10" s="9" customFormat="1" ht="15.75" customHeight="1" x14ac:dyDescent="0.25">
      <c r="A63" s="567">
        <v>3213</v>
      </c>
      <c r="B63" s="561" t="s">
        <v>172</v>
      </c>
      <c r="C63" s="460"/>
      <c r="D63" s="568">
        <v>125</v>
      </c>
      <c r="E63" s="461"/>
      <c r="F63" s="99"/>
      <c r="G63" s="99"/>
    </row>
    <row r="64" spans="1:10" s="18" customFormat="1" ht="15.75" customHeight="1" x14ac:dyDescent="0.25">
      <c r="A64" s="462">
        <v>322</v>
      </c>
      <c r="B64" s="444" t="s">
        <v>105</v>
      </c>
      <c r="C64" s="456">
        <f>+C65</f>
        <v>4000</v>
      </c>
      <c r="D64" s="457">
        <f>SUM(D65:D67)</f>
        <v>3847.24</v>
      </c>
      <c r="E64" s="457"/>
      <c r="F64" s="99"/>
      <c r="G64" s="124"/>
    </row>
    <row r="65" spans="1:6" ht="15.75" customHeight="1" x14ac:dyDescent="0.25">
      <c r="A65" s="463" t="s">
        <v>139</v>
      </c>
      <c r="B65" s="464" t="s">
        <v>106</v>
      </c>
      <c r="C65" s="465">
        <v>4000</v>
      </c>
      <c r="D65" s="564">
        <v>3847.24</v>
      </c>
      <c r="E65" s="466"/>
      <c r="F65" s="99"/>
    </row>
    <row r="66" spans="1:6" ht="15.75" customHeight="1" x14ac:dyDescent="0.25">
      <c r="A66" s="463" t="s">
        <v>140</v>
      </c>
      <c r="B66" s="464" t="s">
        <v>107</v>
      </c>
      <c r="C66" s="465"/>
      <c r="D66" s="564">
        <v>0</v>
      </c>
      <c r="E66" s="466"/>
      <c r="F66" s="99"/>
    </row>
    <row r="67" spans="1:6" ht="15.75" customHeight="1" x14ac:dyDescent="0.25">
      <c r="A67" s="463" t="s">
        <v>141</v>
      </c>
      <c r="B67" s="464" t="s">
        <v>108</v>
      </c>
      <c r="C67" s="465"/>
      <c r="D67" s="564">
        <v>0</v>
      </c>
      <c r="E67" s="466"/>
      <c r="F67" s="99"/>
    </row>
    <row r="68" spans="1:6" ht="15.75" customHeight="1" x14ac:dyDescent="0.25">
      <c r="A68" s="462">
        <v>323</v>
      </c>
      <c r="B68" s="557" t="s">
        <v>110</v>
      </c>
      <c r="C68" s="456">
        <f>SUM(C69:C74)</f>
        <v>247000</v>
      </c>
      <c r="D68" s="551">
        <f>SUM(D69:D74)</f>
        <v>224566.37</v>
      </c>
      <c r="E68" s="466"/>
      <c r="F68" s="99"/>
    </row>
    <row r="69" spans="1:6" ht="15.75" customHeight="1" x14ac:dyDescent="0.25">
      <c r="A69" s="463">
        <v>3231</v>
      </c>
      <c r="B69" s="464" t="s">
        <v>173</v>
      </c>
      <c r="C69" s="465">
        <v>3000</v>
      </c>
      <c r="D69" s="564">
        <v>3002.43</v>
      </c>
      <c r="E69" s="466"/>
      <c r="F69" s="99"/>
    </row>
    <row r="70" spans="1:6" ht="15.75" customHeight="1" x14ac:dyDescent="0.25">
      <c r="A70" s="463">
        <v>3233</v>
      </c>
      <c r="B70" s="561" t="s">
        <v>113</v>
      </c>
      <c r="C70" s="465">
        <v>13000</v>
      </c>
      <c r="D70" s="564">
        <v>12216.5</v>
      </c>
      <c r="E70" s="466"/>
      <c r="F70" s="99"/>
    </row>
    <row r="71" spans="1:6" ht="15.75" customHeight="1" x14ac:dyDescent="0.25">
      <c r="A71" s="463">
        <v>3235</v>
      </c>
      <c r="B71" s="561" t="s">
        <v>115</v>
      </c>
      <c r="C71" s="465">
        <v>3500</v>
      </c>
      <c r="D71" s="564">
        <v>3114.09</v>
      </c>
      <c r="E71" s="466"/>
      <c r="F71" s="99"/>
    </row>
    <row r="72" spans="1:6" ht="15.75" customHeight="1" x14ac:dyDescent="0.25">
      <c r="A72" s="463">
        <v>3237</v>
      </c>
      <c r="B72" s="464" t="s">
        <v>117</v>
      </c>
      <c r="C72" s="465">
        <v>36000</v>
      </c>
      <c r="D72" s="564">
        <v>28119.96</v>
      </c>
      <c r="E72" s="466"/>
      <c r="F72" s="99"/>
    </row>
    <row r="73" spans="1:6" ht="15.75" customHeight="1" x14ac:dyDescent="0.25">
      <c r="A73" s="463">
        <v>3238</v>
      </c>
      <c r="B73" s="521" t="s">
        <v>118</v>
      </c>
      <c r="C73" s="465">
        <v>1500</v>
      </c>
      <c r="D73" s="564">
        <v>624.91</v>
      </c>
      <c r="E73" s="466"/>
      <c r="F73" s="99"/>
    </row>
    <row r="74" spans="1:6" ht="15.75" customHeight="1" x14ac:dyDescent="0.25">
      <c r="A74" s="463">
        <v>3239</v>
      </c>
      <c r="B74" s="521" t="s">
        <v>119</v>
      </c>
      <c r="C74" s="465">
        <v>190000</v>
      </c>
      <c r="D74" s="564">
        <v>177488.48</v>
      </c>
      <c r="E74" s="466"/>
      <c r="F74" s="99"/>
    </row>
    <row r="75" spans="1:6" ht="15.75" customHeight="1" x14ac:dyDescent="0.25">
      <c r="A75" s="462">
        <v>324</v>
      </c>
      <c r="B75" s="522" t="s">
        <v>120</v>
      </c>
      <c r="C75" s="456">
        <f>+C76</f>
        <v>0</v>
      </c>
      <c r="D75" s="551">
        <f>D76</f>
        <v>0</v>
      </c>
      <c r="E75" s="466"/>
      <c r="F75" s="99"/>
    </row>
    <row r="76" spans="1:6" ht="15.75" customHeight="1" x14ac:dyDescent="0.25">
      <c r="A76" s="463">
        <v>3241</v>
      </c>
      <c r="B76" s="699" t="s">
        <v>120</v>
      </c>
      <c r="C76" s="465"/>
      <c r="D76" s="564"/>
      <c r="E76" s="466"/>
      <c r="F76" s="99"/>
    </row>
    <row r="77" spans="1:6" ht="15.75" customHeight="1" x14ac:dyDescent="0.25">
      <c r="A77" s="462">
        <v>329</v>
      </c>
      <c r="B77" s="522" t="s">
        <v>121</v>
      </c>
      <c r="C77" s="456">
        <f>+C79</f>
        <v>5000</v>
      </c>
      <c r="D77" s="551">
        <f>SUM(D78:D80)</f>
        <v>5859.9800000000005</v>
      </c>
      <c r="E77" s="466"/>
      <c r="F77" s="99"/>
    </row>
    <row r="78" spans="1:6" ht="15.75" customHeight="1" x14ac:dyDescent="0.25">
      <c r="A78" s="463">
        <v>3291</v>
      </c>
      <c r="B78" s="521" t="s">
        <v>259</v>
      </c>
      <c r="C78" s="465">
        <v>0</v>
      </c>
      <c r="D78" s="564">
        <v>1189.05</v>
      </c>
      <c r="E78" s="466"/>
      <c r="F78" s="99"/>
    </row>
    <row r="79" spans="1:6" ht="15.75" customHeight="1" x14ac:dyDescent="0.25">
      <c r="A79" s="463">
        <v>3293</v>
      </c>
      <c r="B79" s="521" t="s">
        <v>123</v>
      </c>
      <c r="C79" s="465">
        <v>5000</v>
      </c>
      <c r="D79" s="564">
        <v>4564.1000000000004</v>
      </c>
      <c r="E79" s="466"/>
      <c r="F79" s="99"/>
    </row>
    <row r="80" spans="1:6" ht="15.75" customHeight="1" x14ac:dyDescent="0.25">
      <c r="A80" s="463">
        <v>3295</v>
      </c>
      <c r="B80" s="521" t="s">
        <v>180</v>
      </c>
      <c r="C80" s="465">
        <v>0</v>
      </c>
      <c r="D80" s="564">
        <v>106.83</v>
      </c>
      <c r="E80" s="466"/>
      <c r="F80" s="99"/>
    </row>
    <row r="81" spans="1:10" ht="15.75" customHeight="1" x14ac:dyDescent="0.25">
      <c r="A81" s="462">
        <v>34</v>
      </c>
      <c r="B81" s="522" t="s">
        <v>124</v>
      </c>
      <c r="C81" s="456">
        <f>+C82</f>
        <v>1000</v>
      </c>
      <c r="D81" s="551">
        <f>D82</f>
        <v>9626.19</v>
      </c>
      <c r="E81" s="466"/>
      <c r="F81" s="99"/>
    </row>
    <row r="82" spans="1:10" ht="15.75" customHeight="1" x14ac:dyDescent="0.25">
      <c r="A82" s="462">
        <v>343</v>
      </c>
      <c r="B82" s="522" t="s">
        <v>125</v>
      </c>
      <c r="C82" s="465">
        <f>+C83</f>
        <v>1000</v>
      </c>
      <c r="D82" s="551">
        <f>SUM(D83:D84)</f>
        <v>9626.19</v>
      </c>
      <c r="E82" s="466"/>
      <c r="F82" s="99"/>
    </row>
    <row r="83" spans="1:10" ht="15.75" customHeight="1" x14ac:dyDescent="0.25">
      <c r="A83" s="463">
        <v>3431</v>
      </c>
      <c r="B83" s="521" t="s">
        <v>126</v>
      </c>
      <c r="C83" s="465">
        <v>1000</v>
      </c>
      <c r="D83" s="564">
        <v>9574.26</v>
      </c>
      <c r="E83" s="466"/>
      <c r="F83" s="99"/>
    </row>
    <row r="84" spans="1:10" ht="15.75" customHeight="1" x14ac:dyDescent="0.25">
      <c r="A84" s="463">
        <v>3433</v>
      </c>
      <c r="B84" s="521" t="s">
        <v>182</v>
      </c>
      <c r="C84" s="465">
        <v>0</v>
      </c>
      <c r="D84" s="564">
        <v>51.93</v>
      </c>
      <c r="E84" s="466"/>
      <c r="F84" s="99"/>
    </row>
    <row r="85" spans="1:10" ht="15.75" customHeight="1" x14ac:dyDescent="0.25">
      <c r="A85" s="462">
        <v>38</v>
      </c>
      <c r="B85" s="522" t="s">
        <v>160</v>
      </c>
      <c r="C85" s="460">
        <v>0</v>
      </c>
      <c r="D85" s="551">
        <f>D86</f>
        <v>159.26</v>
      </c>
      <c r="E85" s="466"/>
      <c r="F85" s="99"/>
    </row>
    <row r="86" spans="1:10" ht="15.75" customHeight="1" x14ac:dyDescent="0.25">
      <c r="A86" s="463">
        <v>383</v>
      </c>
      <c r="B86" s="521" t="s">
        <v>253</v>
      </c>
      <c r="C86" s="465"/>
      <c r="D86" s="551">
        <f>D87</f>
        <v>159.26</v>
      </c>
      <c r="E86" s="466"/>
      <c r="F86" s="99"/>
    </row>
    <row r="87" spans="1:10" ht="15.75" customHeight="1" x14ac:dyDescent="0.25">
      <c r="A87" s="463">
        <v>3835</v>
      </c>
      <c r="B87" s="521" t="s">
        <v>254</v>
      </c>
      <c r="C87" s="465"/>
      <c r="D87" s="564">
        <v>159.26</v>
      </c>
      <c r="E87" s="466"/>
      <c r="F87" s="99"/>
    </row>
    <row r="88" spans="1:10" s="93" customFormat="1" ht="31.5" x14ac:dyDescent="0.25">
      <c r="A88" s="556">
        <v>4</v>
      </c>
      <c r="B88" s="557" t="s">
        <v>191</v>
      </c>
      <c r="C88" s="501">
        <f>+C89</f>
        <v>0</v>
      </c>
      <c r="D88" s="551">
        <f>+D89</f>
        <v>1210.25</v>
      </c>
      <c r="E88" s="551" t="e">
        <f>D88/C88*100</f>
        <v>#DIV/0!</v>
      </c>
      <c r="F88" s="123"/>
      <c r="G88" s="133"/>
    </row>
    <row r="89" spans="1:10" s="93" customFormat="1" ht="31.5" x14ac:dyDescent="0.25">
      <c r="A89" s="556">
        <v>42</v>
      </c>
      <c r="B89" s="557" t="s">
        <v>191</v>
      </c>
      <c r="C89" s="562"/>
      <c r="D89" s="551">
        <f>+D90+D92</f>
        <v>1210.25</v>
      </c>
      <c r="E89" s="564"/>
      <c r="F89" s="123"/>
      <c r="G89" s="133"/>
    </row>
    <row r="90" spans="1:10" s="93" customFormat="1" x14ac:dyDescent="0.25">
      <c r="A90" s="556">
        <v>422</v>
      </c>
      <c r="B90" s="557" t="s">
        <v>129</v>
      </c>
      <c r="C90" s="562"/>
      <c r="D90" s="551">
        <f>D91</f>
        <v>211.25</v>
      </c>
      <c r="E90" s="564"/>
      <c r="F90" s="123"/>
      <c r="G90" s="133"/>
    </row>
    <row r="91" spans="1:10" s="93" customFormat="1" x14ac:dyDescent="0.25">
      <c r="A91" s="556">
        <v>4221</v>
      </c>
      <c r="B91" s="561" t="s">
        <v>130</v>
      </c>
      <c r="C91" s="562"/>
      <c r="D91" s="564">
        <v>211.25</v>
      </c>
      <c r="E91" s="564"/>
      <c r="F91" s="123"/>
      <c r="G91" s="133"/>
    </row>
    <row r="92" spans="1:10" s="93" customFormat="1" x14ac:dyDescent="0.25">
      <c r="A92" s="556">
        <v>426</v>
      </c>
      <c r="B92" s="557" t="s">
        <v>164</v>
      </c>
      <c r="C92" s="562"/>
      <c r="D92" s="551">
        <f>D93</f>
        <v>999</v>
      </c>
      <c r="E92" s="564"/>
      <c r="F92" s="123"/>
      <c r="G92" s="133"/>
    </row>
    <row r="93" spans="1:10" s="93" customFormat="1" x14ac:dyDescent="0.25">
      <c r="A93" s="560">
        <v>4262</v>
      </c>
      <c r="B93" s="714" t="s">
        <v>258</v>
      </c>
      <c r="C93" s="562"/>
      <c r="D93" s="564">
        <v>999</v>
      </c>
      <c r="E93" s="564"/>
      <c r="F93" s="123"/>
      <c r="G93" s="133"/>
    </row>
    <row r="94" spans="1:10" s="18" customFormat="1" x14ac:dyDescent="0.25">
      <c r="A94" s="441">
        <v>43</v>
      </c>
      <c r="B94" s="441" t="s">
        <v>215</v>
      </c>
      <c r="C94" s="467">
        <f>+C95+C134</f>
        <v>0</v>
      </c>
      <c r="D94" s="467">
        <f>D95+D142</f>
        <v>0</v>
      </c>
      <c r="E94" s="468" t="e">
        <f t="shared" ref="E94" si="2">(D94/C94)*100</f>
        <v>#DIV/0!</v>
      </c>
      <c r="F94" s="99"/>
      <c r="G94" s="124"/>
      <c r="H94" s="19"/>
      <c r="I94" s="19"/>
      <c r="J94" s="19"/>
    </row>
    <row r="95" spans="1:10" s="18" customFormat="1" x14ac:dyDescent="0.25">
      <c r="A95" s="443">
        <v>3</v>
      </c>
      <c r="B95" s="444" t="s">
        <v>88</v>
      </c>
      <c r="C95" s="457">
        <f>+C96+C99+C127+C131</f>
        <v>0</v>
      </c>
      <c r="D95" s="457">
        <f>SUM(D96,D99,D127,D131,D143)</f>
        <v>0</v>
      </c>
      <c r="E95" s="457" t="e">
        <f>(D95/C95)*100</f>
        <v>#DIV/0!</v>
      </c>
      <c r="F95" s="99"/>
      <c r="G95" s="124"/>
      <c r="H95" s="19"/>
      <c r="I95" s="19"/>
      <c r="J95" s="19"/>
    </row>
    <row r="96" spans="1:10" s="9" customFormat="1" ht="15.75" customHeight="1" x14ac:dyDescent="0.25">
      <c r="A96" s="447">
        <v>31</v>
      </c>
      <c r="B96" s="448" t="s">
        <v>89</v>
      </c>
      <c r="C96" s="455"/>
      <c r="D96" s="438">
        <f>SUM(D97)</f>
        <v>0</v>
      </c>
      <c r="E96" s="438" t="e">
        <f>(D96/C96)*100</f>
        <v>#DIV/0!</v>
      </c>
      <c r="F96" s="99"/>
      <c r="G96" s="99"/>
    </row>
    <row r="97" spans="1:10" s="18" customFormat="1" ht="15.75" customHeight="1" x14ac:dyDescent="0.25">
      <c r="A97" s="449">
        <v>312</v>
      </c>
      <c r="B97" s="450" t="s">
        <v>93</v>
      </c>
      <c r="C97" s="445"/>
      <c r="D97" s="454">
        <f>SUM(D98)</f>
        <v>0</v>
      </c>
      <c r="E97" s="446">
        <v>0</v>
      </c>
      <c r="F97" s="99"/>
      <c r="G97" s="124"/>
    </row>
    <row r="98" spans="1:10" x14ac:dyDescent="0.25">
      <c r="A98" s="451" t="s">
        <v>94</v>
      </c>
      <c r="B98" s="452" t="s">
        <v>93</v>
      </c>
      <c r="C98" s="453"/>
      <c r="D98" s="454">
        <v>0</v>
      </c>
      <c r="E98" s="454">
        <v>0</v>
      </c>
      <c r="F98" s="99"/>
      <c r="G98" s="126"/>
      <c r="H98" s="24"/>
      <c r="I98" s="24"/>
      <c r="J98" s="24"/>
    </row>
    <row r="99" spans="1:10" s="9" customFormat="1" ht="15.75" customHeight="1" x14ac:dyDescent="0.25">
      <c r="A99" s="447">
        <v>32</v>
      </c>
      <c r="B99" s="448" t="s">
        <v>97</v>
      </c>
      <c r="C99" s="455">
        <f>+C109+C104+C119+C121</f>
        <v>0</v>
      </c>
      <c r="D99" s="438">
        <f>SUM(D100,D104,D109,D119,D121)</f>
        <v>0</v>
      </c>
      <c r="E99" s="438" t="e">
        <f>(D99/C99)*100</f>
        <v>#DIV/0!</v>
      </c>
      <c r="F99" s="99"/>
      <c r="G99" s="99"/>
    </row>
    <row r="100" spans="1:10" s="18" customFormat="1" ht="15.75" customHeight="1" x14ac:dyDescent="0.25">
      <c r="A100" s="449">
        <v>321</v>
      </c>
      <c r="B100" s="450" t="s">
        <v>98</v>
      </c>
      <c r="C100" s="445"/>
      <c r="D100" s="446">
        <f>SUM(D101:D102)</f>
        <v>0</v>
      </c>
      <c r="E100" s="446"/>
      <c r="F100" s="99"/>
      <c r="G100" s="124"/>
    </row>
    <row r="101" spans="1:10" x14ac:dyDescent="0.25">
      <c r="A101" s="451" t="s">
        <v>99</v>
      </c>
      <c r="B101" s="452" t="s">
        <v>100</v>
      </c>
      <c r="C101" s="453"/>
      <c r="D101" s="454">
        <v>0</v>
      </c>
      <c r="E101" s="454"/>
      <c r="F101" s="99"/>
      <c r="G101" s="126"/>
      <c r="H101" s="24"/>
      <c r="I101" s="24"/>
      <c r="J101" s="24"/>
    </row>
    <row r="102" spans="1:10" ht="31.5" x14ac:dyDescent="0.25">
      <c r="A102" s="451" t="s">
        <v>101</v>
      </c>
      <c r="B102" s="452" t="s">
        <v>102</v>
      </c>
      <c r="C102" s="445"/>
      <c r="D102" s="454">
        <v>0</v>
      </c>
      <c r="E102" s="454"/>
      <c r="F102" s="99"/>
      <c r="G102" s="126"/>
      <c r="H102" s="24"/>
      <c r="I102" s="24"/>
      <c r="J102" s="24"/>
    </row>
    <row r="103" spans="1:10" x14ac:dyDescent="0.25">
      <c r="A103" s="451">
        <v>3213</v>
      </c>
      <c r="B103" s="452" t="s">
        <v>172</v>
      </c>
      <c r="C103" s="445"/>
      <c r="D103" s="454">
        <v>0</v>
      </c>
      <c r="E103" s="454"/>
      <c r="F103" s="99"/>
      <c r="G103" s="126"/>
      <c r="H103" s="24"/>
      <c r="I103" s="24"/>
      <c r="J103" s="24"/>
    </row>
    <row r="104" spans="1:10" s="18" customFormat="1" ht="15.75" customHeight="1" x14ac:dyDescent="0.25">
      <c r="A104" s="449">
        <v>322</v>
      </c>
      <c r="B104" s="450" t="s">
        <v>105</v>
      </c>
      <c r="C104" s="445"/>
      <c r="D104" s="446">
        <f>SUM(D105:D108)</f>
        <v>0</v>
      </c>
      <c r="E104" s="446"/>
      <c r="F104" s="99"/>
      <c r="G104" s="124"/>
    </row>
    <row r="105" spans="1:10" x14ac:dyDescent="0.25">
      <c r="A105" s="451" t="s">
        <v>139</v>
      </c>
      <c r="B105" s="452" t="s">
        <v>106</v>
      </c>
      <c r="C105" s="445"/>
      <c r="D105" s="454">
        <v>0</v>
      </c>
      <c r="E105" s="454"/>
      <c r="F105" s="99"/>
      <c r="G105" s="126"/>
      <c r="H105" s="24"/>
      <c r="I105" s="24"/>
      <c r="J105" s="24"/>
    </row>
    <row r="106" spans="1:10" x14ac:dyDescent="0.25">
      <c r="A106" s="451" t="s">
        <v>140</v>
      </c>
      <c r="B106" s="452" t="s">
        <v>107</v>
      </c>
      <c r="C106" s="445"/>
      <c r="D106" s="454">
        <v>0</v>
      </c>
      <c r="E106" s="454"/>
      <c r="F106" s="99"/>
      <c r="G106" s="126"/>
      <c r="H106" s="24"/>
      <c r="I106" s="24"/>
      <c r="J106" s="24"/>
    </row>
    <row r="107" spans="1:10" ht="31.5" x14ac:dyDescent="0.25">
      <c r="A107" s="451" t="s">
        <v>141</v>
      </c>
      <c r="B107" s="452" t="s">
        <v>108</v>
      </c>
      <c r="C107" s="445"/>
      <c r="D107" s="454">
        <v>0</v>
      </c>
      <c r="E107" s="454"/>
      <c r="F107" s="99"/>
      <c r="G107" s="126"/>
      <c r="H107" s="24"/>
      <c r="I107" s="24"/>
      <c r="J107" s="24"/>
    </row>
    <row r="108" spans="1:10" x14ac:dyDescent="0.25">
      <c r="A108" s="451">
        <v>3225</v>
      </c>
      <c r="B108" s="452" t="s">
        <v>109</v>
      </c>
      <c r="C108" s="445"/>
      <c r="D108" s="454">
        <v>0</v>
      </c>
      <c r="E108" s="454"/>
      <c r="F108" s="99"/>
      <c r="G108" s="126"/>
      <c r="H108" s="24"/>
      <c r="I108" s="24"/>
      <c r="J108" s="24"/>
    </row>
    <row r="109" spans="1:10" s="18" customFormat="1" ht="15.75" customHeight="1" x14ac:dyDescent="0.25">
      <c r="A109" s="449">
        <v>323</v>
      </c>
      <c r="B109" s="450" t="s">
        <v>110</v>
      </c>
      <c r="C109" s="445"/>
      <c r="D109" s="446">
        <f>SUM(D110:D118)</f>
        <v>0</v>
      </c>
      <c r="E109" s="446"/>
      <c r="F109" s="99"/>
      <c r="G109" s="124"/>
    </row>
    <row r="110" spans="1:10" s="93" customFormat="1" x14ac:dyDescent="0.25">
      <c r="A110" s="451" t="s">
        <v>144</v>
      </c>
      <c r="B110" s="452" t="s">
        <v>173</v>
      </c>
      <c r="C110" s="453"/>
      <c r="D110" s="454"/>
      <c r="E110" s="454"/>
      <c r="F110" s="123"/>
      <c r="G110" s="133"/>
      <c r="H110" s="92"/>
      <c r="I110" s="92"/>
      <c r="J110" s="92"/>
    </row>
    <row r="111" spans="1:10" s="93" customFormat="1" x14ac:dyDescent="0.25">
      <c r="A111" s="451" t="s">
        <v>146</v>
      </c>
      <c r="B111" s="452" t="s">
        <v>147</v>
      </c>
      <c r="C111" s="453"/>
      <c r="D111" s="454"/>
      <c r="E111" s="454"/>
      <c r="F111" s="123"/>
      <c r="G111" s="133"/>
      <c r="H111" s="92"/>
      <c r="I111" s="92"/>
      <c r="J111" s="92"/>
    </row>
    <row r="112" spans="1:10" s="93" customFormat="1" x14ac:dyDescent="0.25">
      <c r="A112" s="451">
        <v>3233</v>
      </c>
      <c r="B112" s="452" t="s">
        <v>113</v>
      </c>
      <c r="C112" s="453"/>
      <c r="D112" s="454"/>
      <c r="E112" s="454"/>
      <c r="F112" s="123"/>
      <c r="G112" s="133"/>
      <c r="H112" s="92"/>
      <c r="I112" s="92"/>
      <c r="J112" s="92"/>
    </row>
    <row r="113" spans="1:10" s="93" customFormat="1" x14ac:dyDescent="0.25">
      <c r="A113" s="451" t="s">
        <v>174</v>
      </c>
      <c r="B113" s="452" t="s">
        <v>114</v>
      </c>
      <c r="C113" s="453"/>
      <c r="D113" s="454"/>
      <c r="E113" s="454"/>
      <c r="F113" s="123"/>
      <c r="G113" s="133"/>
      <c r="H113" s="92"/>
      <c r="I113" s="92"/>
      <c r="J113" s="92"/>
    </row>
    <row r="114" spans="1:10" s="93" customFormat="1" x14ac:dyDescent="0.25">
      <c r="A114" s="451">
        <v>3235</v>
      </c>
      <c r="B114" s="452" t="s">
        <v>115</v>
      </c>
      <c r="C114" s="453"/>
      <c r="D114" s="454"/>
      <c r="E114" s="454"/>
      <c r="F114" s="123"/>
      <c r="G114" s="133"/>
      <c r="H114" s="92"/>
      <c r="I114" s="92"/>
      <c r="J114" s="92"/>
    </row>
    <row r="115" spans="1:10" s="93" customFormat="1" x14ac:dyDescent="0.25">
      <c r="A115" s="451">
        <v>3236</v>
      </c>
      <c r="B115" s="452" t="s">
        <v>116</v>
      </c>
      <c r="C115" s="453"/>
      <c r="D115" s="454"/>
      <c r="E115" s="454"/>
      <c r="F115" s="123"/>
      <c r="G115" s="133"/>
      <c r="H115" s="92"/>
      <c r="I115" s="92"/>
      <c r="J115" s="92"/>
    </row>
    <row r="116" spans="1:10" s="93" customFormat="1" x14ac:dyDescent="0.25">
      <c r="A116" s="451">
        <v>3237</v>
      </c>
      <c r="B116" s="452" t="s">
        <v>117</v>
      </c>
      <c r="C116" s="453"/>
      <c r="D116" s="454"/>
      <c r="E116" s="454"/>
      <c r="F116" s="123"/>
      <c r="G116" s="133"/>
      <c r="H116" s="92"/>
      <c r="I116" s="92"/>
      <c r="J116" s="92"/>
    </row>
    <row r="117" spans="1:10" s="93" customFormat="1" x14ac:dyDescent="0.25">
      <c r="A117" s="451" t="s">
        <v>175</v>
      </c>
      <c r="B117" s="452" t="s">
        <v>118</v>
      </c>
      <c r="C117" s="453"/>
      <c r="D117" s="454"/>
      <c r="E117" s="454"/>
      <c r="F117" s="123"/>
      <c r="G117" s="133"/>
      <c r="H117" s="92"/>
      <c r="I117" s="92"/>
      <c r="J117" s="92"/>
    </row>
    <row r="118" spans="1:10" s="93" customFormat="1" x14ac:dyDescent="0.25">
      <c r="A118" s="451" t="s">
        <v>151</v>
      </c>
      <c r="B118" s="452" t="s">
        <v>119</v>
      </c>
      <c r="C118" s="453"/>
      <c r="D118" s="454"/>
      <c r="E118" s="454"/>
      <c r="F118" s="123"/>
      <c r="G118" s="133"/>
      <c r="H118" s="92"/>
      <c r="I118" s="92"/>
      <c r="J118" s="92"/>
    </row>
    <row r="119" spans="1:10" s="96" customFormat="1" ht="31.5" x14ac:dyDescent="0.25">
      <c r="A119" s="449">
        <v>324</v>
      </c>
      <c r="B119" s="450" t="s">
        <v>120</v>
      </c>
      <c r="C119" s="445"/>
      <c r="D119" s="446">
        <f>D120</f>
        <v>0</v>
      </c>
      <c r="E119" s="446"/>
      <c r="F119" s="122"/>
      <c r="G119" s="132"/>
      <c r="H119" s="95"/>
      <c r="I119" s="95"/>
      <c r="J119" s="95"/>
    </row>
    <row r="120" spans="1:10" s="93" customFormat="1" ht="31.5" x14ac:dyDescent="0.25">
      <c r="A120" s="451">
        <v>3241</v>
      </c>
      <c r="B120" s="452" t="s">
        <v>120</v>
      </c>
      <c r="C120" s="453"/>
      <c r="D120" s="454"/>
      <c r="E120" s="454"/>
      <c r="F120" s="123"/>
      <c r="G120" s="133"/>
      <c r="H120" s="92"/>
      <c r="I120" s="92"/>
      <c r="J120" s="92"/>
    </row>
    <row r="121" spans="1:10" s="18" customFormat="1" ht="15.75" customHeight="1" x14ac:dyDescent="0.25">
      <c r="A121" s="449">
        <v>329</v>
      </c>
      <c r="B121" s="450" t="s">
        <v>121</v>
      </c>
      <c r="C121" s="445"/>
      <c r="D121" s="446">
        <f>SUM(D122:D126)</f>
        <v>0</v>
      </c>
      <c r="E121" s="446"/>
      <c r="F121" s="99"/>
      <c r="G121" s="124"/>
    </row>
    <row r="122" spans="1:10" s="93" customFormat="1" x14ac:dyDescent="0.25">
      <c r="A122" s="451">
        <v>3292</v>
      </c>
      <c r="B122" s="452" t="s">
        <v>178</v>
      </c>
      <c r="C122" s="453"/>
      <c r="D122" s="454">
        <v>0</v>
      </c>
      <c r="E122" s="454"/>
      <c r="F122" s="123"/>
      <c r="G122" s="133"/>
      <c r="H122" s="92"/>
      <c r="I122" s="92"/>
      <c r="J122" s="92"/>
    </row>
    <row r="123" spans="1:10" s="93" customFormat="1" x14ac:dyDescent="0.25">
      <c r="A123" s="451" t="s">
        <v>155</v>
      </c>
      <c r="B123" s="452" t="s">
        <v>123</v>
      </c>
      <c r="C123" s="453"/>
      <c r="D123" s="454">
        <v>0</v>
      </c>
      <c r="E123" s="454"/>
      <c r="F123" s="123"/>
      <c r="G123" s="133"/>
      <c r="H123" s="92"/>
      <c r="I123" s="92"/>
      <c r="J123" s="92"/>
    </row>
    <row r="124" spans="1:10" s="93" customFormat="1" x14ac:dyDescent="0.25">
      <c r="A124" s="451">
        <v>3294</v>
      </c>
      <c r="B124" s="452" t="s">
        <v>179</v>
      </c>
      <c r="C124" s="453"/>
      <c r="D124" s="454">
        <v>0</v>
      </c>
      <c r="E124" s="454"/>
      <c r="F124" s="123"/>
      <c r="G124" s="133"/>
      <c r="H124" s="92"/>
      <c r="I124" s="92"/>
      <c r="J124" s="92"/>
    </row>
    <row r="125" spans="1:10" s="93" customFormat="1" x14ac:dyDescent="0.25">
      <c r="A125" s="451">
        <v>3295</v>
      </c>
      <c r="B125" s="452" t="s">
        <v>180</v>
      </c>
      <c r="C125" s="453"/>
      <c r="D125" s="454">
        <v>0</v>
      </c>
      <c r="E125" s="454"/>
      <c r="F125" s="123"/>
      <c r="G125" s="133"/>
      <c r="H125" s="92"/>
      <c r="I125" s="92"/>
      <c r="J125" s="92"/>
    </row>
    <row r="126" spans="1:10" s="93" customFormat="1" x14ac:dyDescent="0.25">
      <c r="A126" s="451" t="s">
        <v>181</v>
      </c>
      <c r="B126" s="452" t="s">
        <v>121</v>
      </c>
      <c r="C126" s="453"/>
      <c r="D126" s="454">
        <v>0</v>
      </c>
      <c r="E126" s="454"/>
      <c r="F126" s="123"/>
      <c r="G126" s="133"/>
      <c r="H126" s="92"/>
      <c r="I126" s="92"/>
      <c r="J126" s="92"/>
    </row>
    <row r="127" spans="1:10" s="9" customFormat="1" ht="15.75" customHeight="1" x14ac:dyDescent="0.25">
      <c r="A127" s="447">
        <v>34</v>
      </c>
      <c r="B127" s="448" t="s">
        <v>124</v>
      </c>
      <c r="C127" s="455">
        <f>+C128</f>
        <v>0</v>
      </c>
      <c r="D127" s="438">
        <f>SUM(D128)</f>
        <v>0</v>
      </c>
      <c r="E127" s="438" t="e">
        <f>(D127/C127)*100</f>
        <v>#DIV/0!</v>
      </c>
      <c r="F127" s="99"/>
      <c r="G127" s="99"/>
    </row>
    <row r="128" spans="1:10" s="18" customFormat="1" ht="15.75" customHeight="1" x14ac:dyDescent="0.25">
      <c r="A128" s="449">
        <v>343</v>
      </c>
      <c r="B128" s="450" t="s">
        <v>125</v>
      </c>
      <c r="C128" s="445"/>
      <c r="D128" s="446">
        <f>D129+D130</f>
        <v>0</v>
      </c>
      <c r="E128" s="446"/>
      <c r="F128" s="99"/>
      <c r="G128" s="124"/>
    </row>
    <row r="129" spans="1:10" x14ac:dyDescent="0.25">
      <c r="A129" s="451" t="s">
        <v>158</v>
      </c>
      <c r="B129" s="452" t="s">
        <v>126</v>
      </c>
      <c r="C129" s="445"/>
      <c r="D129" s="454">
        <v>0</v>
      </c>
      <c r="E129" s="454"/>
      <c r="F129" s="99"/>
      <c r="G129" s="126"/>
      <c r="H129" s="24"/>
      <c r="I129" s="24"/>
      <c r="J129" s="24"/>
    </row>
    <row r="130" spans="1:10" x14ac:dyDescent="0.25">
      <c r="A130" s="451">
        <v>3433</v>
      </c>
      <c r="B130" s="452" t="s">
        <v>182</v>
      </c>
      <c r="C130" s="445"/>
      <c r="D130" s="454">
        <v>0</v>
      </c>
      <c r="E130" s="454"/>
      <c r="F130" s="99"/>
      <c r="G130" s="126"/>
      <c r="H130" s="24"/>
      <c r="I130" s="24"/>
      <c r="J130" s="24"/>
    </row>
    <row r="131" spans="1:10" ht="31.5" x14ac:dyDescent="0.25">
      <c r="A131" s="449">
        <v>37</v>
      </c>
      <c r="B131" s="450" t="s">
        <v>183</v>
      </c>
      <c r="C131" s="445">
        <f>+C132</f>
        <v>0</v>
      </c>
      <c r="D131" s="446">
        <f>D132</f>
        <v>0</v>
      </c>
      <c r="E131" s="454" t="e">
        <f>(D131/C131)*100</f>
        <v>#DIV/0!</v>
      </c>
      <c r="F131" s="99"/>
      <c r="G131" s="126"/>
      <c r="H131" s="24"/>
      <c r="I131" s="24"/>
      <c r="J131" s="24"/>
    </row>
    <row r="132" spans="1:10" ht="31.5" x14ac:dyDescent="0.25">
      <c r="A132" s="449">
        <v>372</v>
      </c>
      <c r="B132" s="450" t="s">
        <v>183</v>
      </c>
      <c r="C132" s="445"/>
      <c r="D132" s="446">
        <f>D133</f>
        <v>0</v>
      </c>
      <c r="E132" s="454"/>
      <c r="F132" s="99"/>
      <c r="G132" s="126"/>
      <c r="H132" s="24"/>
      <c r="I132" s="24"/>
      <c r="J132" s="24"/>
    </row>
    <row r="133" spans="1:10" x14ac:dyDescent="0.25">
      <c r="A133" s="451">
        <v>3722</v>
      </c>
      <c r="B133" s="452" t="s">
        <v>184</v>
      </c>
      <c r="C133" s="453"/>
      <c r="D133" s="454"/>
      <c r="E133" s="454"/>
      <c r="F133" s="99"/>
      <c r="G133" s="126"/>
      <c r="H133" s="24"/>
      <c r="I133" s="24"/>
      <c r="J133" s="24"/>
    </row>
    <row r="134" spans="1:10" x14ac:dyDescent="0.25">
      <c r="A134" s="449">
        <v>4</v>
      </c>
      <c r="B134" s="450" t="s">
        <v>127</v>
      </c>
      <c r="C134" s="453">
        <f>+C135+C139</f>
        <v>0</v>
      </c>
      <c r="D134" s="446">
        <f>D135+D139</f>
        <v>0</v>
      </c>
      <c r="E134" s="454"/>
      <c r="F134" s="99"/>
      <c r="G134" s="126"/>
      <c r="H134" s="24"/>
      <c r="I134" s="24"/>
      <c r="J134" s="24"/>
    </row>
    <row r="135" spans="1:10" ht="31.5" x14ac:dyDescent="0.25">
      <c r="A135" s="449">
        <v>42</v>
      </c>
      <c r="B135" s="450" t="s">
        <v>128</v>
      </c>
      <c r="C135" s="453">
        <f>+C136</f>
        <v>0</v>
      </c>
      <c r="D135" s="446">
        <f>D136</f>
        <v>0</v>
      </c>
      <c r="E135" s="454"/>
      <c r="F135" s="99"/>
      <c r="G135" s="126"/>
      <c r="H135" s="24"/>
      <c r="I135" s="24"/>
      <c r="J135" s="24"/>
    </row>
    <row r="136" spans="1:10" x14ac:dyDescent="0.25">
      <c r="A136" s="449">
        <v>422</v>
      </c>
      <c r="B136" s="450" t="s">
        <v>129</v>
      </c>
      <c r="C136" s="453"/>
      <c r="D136" s="446">
        <f>D137+D138</f>
        <v>0</v>
      </c>
      <c r="E136" s="454"/>
      <c r="F136" s="99"/>
      <c r="G136" s="126"/>
      <c r="H136" s="24"/>
      <c r="I136" s="24"/>
      <c r="J136" s="24"/>
    </row>
    <row r="137" spans="1:10" x14ac:dyDescent="0.25">
      <c r="A137" s="451">
        <v>4222</v>
      </c>
      <c r="B137" s="452" t="s">
        <v>131</v>
      </c>
      <c r="C137" s="453"/>
      <c r="D137" s="454">
        <v>0</v>
      </c>
      <c r="E137" s="454"/>
      <c r="F137" s="99"/>
      <c r="G137" s="126"/>
      <c r="H137" s="24"/>
      <c r="I137" s="24"/>
      <c r="J137" s="24"/>
    </row>
    <row r="138" spans="1:10" x14ac:dyDescent="0.25">
      <c r="A138" s="451">
        <v>4226</v>
      </c>
      <c r="B138" s="452" t="s">
        <v>132</v>
      </c>
      <c r="C138" s="453"/>
      <c r="D138" s="454">
        <v>0</v>
      </c>
      <c r="E138" s="454"/>
      <c r="F138" s="99"/>
      <c r="G138" s="126"/>
      <c r="H138" s="24"/>
      <c r="I138" s="24"/>
      <c r="J138" s="24"/>
    </row>
    <row r="139" spans="1:10" ht="31.5" x14ac:dyDescent="0.25">
      <c r="A139" s="449">
        <v>45</v>
      </c>
      <c r="B139" s="450" t="s">
        <v>134</v>
      </c>
      <c r="C139" s="453"/>
      <c r="D139" s="446">
        <f>D140</f>
        <v>0</v>
      </c>
      <c r="E139" s="454"/>
      <c r="F139" s="99"/>
      <c r="G139" s="126"/>
      <c r="H139" s="24"/>
      <c r="I139" s="24"/>
      <c r="J139" s="24"/>
    </row>
    <row r="140" spans="1:10" ht="31.5" x14ac:dyDescent="0.25">
      <c r="A140" s="449">
        <v>451</v>
      </c>
      <c r="B140" s="450" t="s">
        <v>135</v>
      </c>
      <c r="C140" s="453"/>
      <c r="D140" s="446">
        <f>D141</f>
        <v>0</v>
      </c>
      <c r="E140" s="454"/>
      <c r="F140" s="99"/>
      <c r="G140" s="126"/>
      <c r="H140" s="24"/>
      <c r="I140" s="24"/>
      <c r="J140" s="24"/>
    </row>
    <row r="141" spans="1:10" ht="31.5" x14ac:dyDescent="0.25">
      <c r="A141" s="449">
        <v>4511</v>
      </c>
      <c r="B141" s="450" t="s">
        <v>135</v>
      </c>
      <c r="C141" s="453"/>
      <c r="D141" s="454">
        <v>0</v>
      </c>
      <c r="E141" s="454"/>
      <c r="F141" s="99"/>
      <c r="G141" s="126"/>
      <c r="H141" s="24"/>
      <c r="I141" s="24"/>
      <c r="J141" s="24"/>
    </row>
    <row r="142" spans="1:10" x14ac:dyDescent="0.25">
      <c r="A142" s="441">
        <v>94</v>
      </c>
      <c r="B142" s="441" t="s">
        <v>216</v>
      </c>
      <c r="C142" s="469">
        <f>SUM(C143,C147)</f>
        <v>0</v>
      </c>
      <c r="D142" s="467">
        <f>SUM(D147)</f>
        <v>0</v>
      </c>
      <c r="E142" s="467" t="e">
        <f t="shared" ref="E142" si="3">(D142/C142)*100</f>
        <v>#DIV/0!</v>
      </c>
      <c r="F142" s="99"/>
      <c r="G142" s="126"/>
      <c r="H142" s="24"/>
      <c r="I142" s="24"/>
      <c r="J142" s="24"/>
    </row>
    <row r="143" spans="1:10" x14ac:dyDescent="0.25">
      <c r="A143" s="470">
        <v>3</v>
      </c>
      <c r="B143" s="471" t="s">
        <v>217</v>
      </c>
      <c r="C143" s="472">
        <f>C144</f>
        <v>0</v>
      </c>
      <c r="D143" s="473">
        <f>D144</f>
        <v>0</v>
      </c>
      <c r="E143" s="473"/>
      <c r="F143" s="99"/>
      <c r="G143" s="126"/>
      <c r="H143" s="24"/>
      <c r="I143" s="24"/>
      <c r="J143" s="24"/>
    </row>
    <row r="144" spans="1:10" x14ac:dyDescent="0.25">
      <c r="A144" s="474">
        <v>32</v>
      </c>
      <c r="B144" s="471" t="s">
        <v>97</v>
      </c>
      <c r="C144" s="472"/>
      <c r="D144" s="473">
        <v>0</v>
      </c>
      <c r="E144" s="473"/>
      <c r="F144" s="99"/>
      <c r="G144" s="126"/>
      <c r="H144" s="24"/>
      <c r="I144" s="24"/>
      <c r="J144" s="24"/>
    </row>
    <row r="145" spans="1:12" x14ac:dyDescent="0.25">
      <c r="A145" s="474">
        <v>323</v>
      </c>
      <c r="B145" s="471" t="s">
        <v>110</v>
      </c>
      <c r="C145" s="472"/>
      <c r="D145" s="473">
        <f>D146</f>
        <v>0</v>
      </c>
      <c r="E145" s="473"/>
      <c r="F145" s="99"/>
      <c r="G145" s="126"/>
      <c r="H145" s="24"/>
      <c r="I145" s="24"/>
      <c r="J145" s="24"/>
    </row>
    <row r="146" spans="1:12" x14ac:dyDescent="0.25">
      <c r="A146" s="475">
        <v>3237</v>
      </c>
      <c r="B146" s="471" t="s">
        <v>117</v>
      </c>
      <c r="C146" s="472"/>
      <c r="D146" s="473">
        <v>0</v>
      </c>
      <c r="E146" s="473"/>
      <c r="F146" s="99"/>
      <c r="G146" s="126"/>
      <c r="H146" s="24"/>
      <c r="I146" s="24"/>
      <c r="J146" s="24"/>
    </row>
    <row r="147" spans="1:12" x14ac:dyDescent="0.25">
      <c r="A147" s="476">
        <v>4</v>
      </c>
      <c r="B147" s="477" t="s">
        <v>218</v>
      </c>
      <c r="C147" s="472">
        <f t="shared" ref="C147" si="4">SUM(C148)</f>
        <v>0</v>
      </c>
      <c r="D147" s="473">
        <f>SUM(D148,D153)</f>
        <v>0</v>
      </c>
      <c r="E147" s="473" t="e">
        <f t="shared" ref="E147" si="5">(D147/C147)*100</f>
        <v>#DIV/0!</v>
      </c>
      <c r="F147" s="99"/>
      <c r="G147" s="126"/>
      <c r="H147" s="24"/>
      <c r="I147" s="24"/>
      <c r="J147" s="24"/>
    </row>
    <row r="148" spans="1:12" ht="31.5" x14ac:dyDescent="0.25">
      <c r="A148" s="478">
        <v>42</v>
      </c>
      <c r="B148" s="479" t="s">
        <v>191</v>
      </c>
      <c r="C148" s="480"/>
      <c r="D148" s="481">
        <f>SUM(D149)</f>
        <v>0</v>
      </c>
      <c r="E148" s="481" t="e">
        <f>(D148/C148)*100</f>
        <v>#DIV/0!</v>
      </c>
      <c r="F148" s="99"/>
      <c r="G148" s="126"/>
      <c r="H148" s="24"/>
      <c r="I148" s="24"/>
      <c r="J148" s="24"/>
    </row>
    <row r="149" spans="1:12" x14ac:dyDescent="0.25">
      <c r="A149" s="482">
        <v>422</v>
      </c>
      <c r="B149" s="483" t="s">
        <v>129</v>
      </c>
      <c r="C149" s="484"/>
      <c r="D149" s="485">
        <f>SUM(D150:D152)</f>
        <v>0</v>
      </c>
      <c r="E149" s="481"/>
      <c r="F149" s="99"/>
      <c r="G149" s="126"/>
      <c r="H149" s="24"/>
      <c r="I149" s="24"/>
      <c r="J149" s="24"/>
    </row>
    <row r="150" spans="1:12" x14ac:dyDescent="0.25">
      <c r="A150" s="486">
        <v>4222</v>
      </c>
      <c r="B150" s="487" t="s">
        <v>131</v>
      </c>
      <c r="C150" s="488"/>
      <c r="D150" s="489">
        <v>0</v>
      </c>
      <c r="E150" s="481"/>
      <c r="F150" s="99"/>
      <c r="G150" s="126"/>
      <c r="H150" s="24"/>
      <c r="I150" s="24"/>
      <c r="J150" s="24"/>
    </row>
    <row r="151" spans="1:12" x14ac:dyDescent="0.25">
      <c r="A151" s="486">
        <v>4226</v>
      </c>
      <c r="B151" s="487" t="s">
        <v>132</v>
      </c>
      <c r="C151" s="488"/>
      <c r="D151" s="489">
        <v>0</v>
      </c>
      <c r="E151" s="481"/>
      <c r="F151" s="99"/>
      <c r="G151" s="126"/>
      <c r="H151" s="24"/>
      <c r="I151" s="24"/>
      <c r="J151" s="24"/>
    </row>
    <row r="152" spans="1:12" x14ac:dyDescent="0.25">
      <c r="A152" s="486">
        <v>4227</v>
      </c>
      <c r="B152" s="487" t="s">
        <v>219</v>
      </c>
      <c r="C152" s="488"/>
      <c r="D152" s="489">
        <v>0</v>
      </c>
      <c r="E152" s="481"/>
      <c r="F152" s="99"/>
      <c r="G152" s="126"/>
      <c r="H152" s="24"/>
      <c r="I152" s="24"/>
      <c r="J152" s="24"/>
    </row>
    <row r="153" spans="1:12" ht="31.5" x14ac:dyDescent="0.25">
      <c r="A153" s="486">
        <v>45</v>
      </c>
      <c r="B153" s="487" t="s">
        <v>220</v>
      </c>
      <c r="C153" s="488"/>
      <c r="D153" s="485">
        <f>D154</f>
        <v>0</v>
      </c>
      <c r="E153" s="481"/>
      <c r="F153" s="99"/>
      <c r="G153" s="126"/>
      <c r="H153" s="24"/>
      <c r="I153" s="24"/>
      <c r="J153" s="24"/>
    </row>
    <row r="154" spans="1:12" ht="31.5" x14ac:dyDescent="0.25">
      <c r="A154" s="486">
        <v>451</v>
      </c>
      <c r="B154" s="487" t="s">
        <v>135</v>
      </c>
      <c r="C154" s="488"/>
      <c r="D154" s="485">
        <f>D155</f>
        <v>0</v>
      </c>
      <c r="E154" s="481"/>
      <c r="F154" s="99"/>
      <c r="G154" s="126"/>
      <c r="H154" s="24"/>
      <c r="I154" s="24"/>
      <c r="J154" s="24"/>
    </row>
    <row r="155" spans="1:12" ht="31.5" x14ac:dyDescent="0.25">
      <c r="A155" s="486">
        <v>4511</v>
      </c>
      <c r="B155" s="487" t="s">
        <v>135</v>
      </c>
      <c r="C155" s="488"/>
      <c r="D155" s="489">
        <v>0</v>
      </c>
      <c r="E155" s="481"/>
      <c r="F155" s="99"/>
      <c r="G155" s="126"/>
      <c r="H155" s="24"/>
      <c r="I155" s="24"/>
      <c r="J155" s="24"/>
    </row>
    <row r="156" spans="1:12" s="18" customFormat="1" x14ac:dyDescent="0.25">
      <c r="A156" s="490">
        <v>53</v>
      </c>
      <c r="B156" s="490" t="s">
        <v>221</v>
      </c>
      <c r="C156" s="442">
        <f t="shared" ref="C156:D156" si="6">SUM(C157)</f>
        <v>0</v>
      </c>
      <c r="D156" s="468">
        <f t="shared" si="6"/>
        <v>5000</v>
      </c>
      <c r="E156" s="468" t="e">
        <f t="shared" ref="E156:E158" si="7">(D156/C156)*100</f>
        <v>#DIV/0!</v>
      </c>
      <c r="F156" s="124"/>
      <c r="G156" s="124"/>
      <c r="H156" s="19"/>
      <c r="I156" s="19"/>
      <c r="J156" s="19"/>
      <c r="K156" s="19"/>
      <c r="L156" s="19"/>
    </row>
    <row r="157" spans="1:12" s="15" customFormat="1" x14ac:dyDescent="0.2">
      <c r="A157" s="491">
        <v>3</v>
      </c>
      <c r="B157" s="450" t="s">
        <v>88</v>
      </c>
      <c r="C157" s="445">
        <f>+C163</f>
        <v>0</v>
      </c>
      <c r="D157" s="446">
        <f>SUM(D158)</f>
        <v>5000</v>
      </c>
      <c r="E157" s="446" t="e">
        <f t="shared" si="7"/>
        <v>#DIV/0!</v>
      </c>
      <c r="F157" s="125"/>
      <c r="G157" s="125"/>
      <c r="H157" s="16"/>
      <c r="I157" s="16"/>
    </row>
    <row r="158" spans="1:12" s="9" customFormat="1" ht="14.45" customHeight="1" x14ac:dyDescent="0.25">
      <c r="A158" s="447">
        <v>32</v>
      </c>
      <c r="B158" s="448" t="s">
        <v>97</v>
      </c>
      <c r="C158" s="455">
        <v>0</v>
      </c>
      <c r="D158" s="438">
        <f>SUM(D159,D161,D163,D168)</f>
        <v>5000</v>
      </c>
      <c r="E158" s="446" t="e">
        <f t="shared" si="7"/>
        <v>#DIV/0!</v>
      </c>
      <c r="F158" s="99"/>
      <c r="G158" s="99"/>
      <c r="H158" s="27" t="e">
        <f>SUM(#REF!)</f>
        <v>#REF!</v>
      </c>
      <c r="I158" s="28" t="e">
        <f>SUM(#REF!)</f>
        <v>#REF!</v>
      </c>
      <c r="J158" s="9" t="e">
        <f>SUM(C158:G158)</f>
        <v>#DIV/0!</v>
      </c>
    </row>
    <row r="159" spans="1:12" s="18" customFormat="1" ht="14.45" customHeight="1" x14ac:dyDescent="0.25">
      <c r="A159" s="449">
        <v>321</v>
      </c>
      <c r="B159" s="450" t="s">
        <v>98</v>
      </c>
      <c r="C159" s="445"/>
      <c r="D159" s="492">
        <f>SUM(D160)</f>
        <v>0</v>
      </c>
      <c r="E159" s="446"/>
      <c r="F159" s="124"/>
      <c r="G159" s="124"/>
      <c r="H159" s="26"/>
      <c r="I159" s="26"/>
    </row>
    <row r="160" spans="1:12" ht="14.45" customHeight="1" x14ac:dyDescent="0.25">
      <c r="A160" s="451" t="s">
        <v>99</v>
      </c>
      <c r="B160" s="452" t="s">
        <v>100</v>
      </c>
      <c r="C160" s="453"/>
      <c r="D160" s="493"/>
      <c r="E160" s="446"/>
      <c r="F160" s="126"/>
      <c r="G160" s="126"/>
      <c r="H160" s="25"/>
      <c r="I160" s="25"/>
    </row>
    <row r="161" spans="1:9" s="18" customFormat="1" ht="14.45" customHeight="1" x14ac:dyDescent="0.25">
      <c r="A161" s="449">
        <v>322</v>
      </c>
      <c r="B161" s="450" t="s">
        <v>105</v>
      </c>
      <c r="C161" s="445"/>
      <c r="D161" s="446">
        <f>SUM(D162)</f>
        <v>0</v>
      </c>
      <c r="E161" s="446"/>
      <c r="F161" s="124"/>
      <c r="G161" s="124"/>
      <c r="H161" s="26"/>
      <c r="I161" s="26"/>
    </row>
    <row r="162" spans="1:9" ht="14.45" customHeight="1" x14ac:dyDescent="0.25">
      <c r="A162" s="451" t="s">
        <v>139</v>
      </c>
      <c r="B162" s="452" t="s">
        <v>106</v>
      </c>
      <c r="C162" s="453"/>
      <c r="D162" s="454">
        <v>0</v>
      </c>
      <c r="E162" s="446"/>
      <c r="F162" s="126"/>
      <c r="G162" s="126"/>
      <c r="H162" s="25"/>
      <c r="I162" s="25"/>
    </row>
    <row r="163" spans="1:9" ht="14.45" customHeight="1" x14ac:dyDescent="0.25">
      <c r="A163" s="449">
        <v>323</v>
      </c>
      <c r="B163" s="450" t="s">
        <v>110</v>
      </c>
      <c r="C163" s="453"/>
      <c r="D163" s="446">
        <f>SUM(D164:D167)</f>
        <v>5000</v>
      </c>
      <c r="E163" s="446"/>
      <c r="F163" s="126"/>
      <c r="G163" s="126"/>
      <c r="H163" s="25"/>
      <c r="I163" s="25"/>
    </row>
    <row r="164" spans="1:9" ht="14.45" customHeight="1" x14ac:dyDescent="0.25">
      <c r="A164" s="451">
        <v>3232</v>
      </c>
      <c r="B164" s="452" t="s">
        <v>147</v>
      </c>
      <c r="C164" s="453"/>
      <c r="D164" s="454"/>
      <c r="E164" s="446"/>
      <c r="F164" s="126"/>
      <c r="G164" s="126"/>
      <c r="H164" s="25"/>
      <c r="I164" s="25"/>
    </row>
    <row r="165" spans="1:9" ht="14.45" customHeight="1" x14ac:dyDescent="0.25">
      <c r="A165" s="451">
        <v>3233</v>
      </c>
      <c r="B165" s="452" t="s">
        <v>113</v>
      </c>
      <c r="C165" s="453"/>
      <c r="D165" s="454"/>
      <c r="E165" s="446"/>
      <c r="F165" s="126"/>
      <c r="G165" s="126"/>
      <c r="H165" s="25"/>
      <c r="I165" s="25"/>
    </row>
    <row r="166" spans="1:9" ht="14.45" customHeight="1" x14ac:dyDescent="0.25">
      <c r="A166" s="451">
        <v>3237</v>
      </c>
      <c r="B166" s="452" t="s">
        <v>117</v>
      </c>
      <c r="C166" s="453"/>
      <c r="D166" s="454"/>
      <c r="E166" s="446"/>
      <c r="F166" s="126"/>
      <c r="G166" s="126"/>
      <c r="H166" s="25"/>
      <c r="I166" s="25"/>
    </row>
    <row r="167" spans="1:9" ht="14.45" customHeight="1" x14ac:dyDescent="0.25">
      <c r="A167" s="451">
        <v>3239</v>
      </c>
      <c r="B167" s="452" t="s">
        <v>119</v>
      </c>
      <c r="C167" s="453"/>
      <c r="D167" s="454">
        <v>5000</v>
      </c>
      <c r="E167" s="446"/>
      <c r="F167" s="126"/>
      <c r="G167" s="126"/>
      <c r="H167" s="25"/>
      <c r="I167" s="25"/>
    </row>
    <row r="168" spans="1:9" s="18" customFormat="1" ht="14.25" customHeight="1" x14ac:dyDescent="0.25">
      <c r="A168" s="449">
        <v>324</v>
      </c>
      <c r="B168" s="450" t="s">
        <v>120</v>
      </c>
      <c r="C168" s="445"/>
      <c r="D168" s="446">
        <f>SUM(D169)</f>
        <v>0</v>
      </c>
      <c r="E168" s="446"/>
      <c r="F168" s="124"/>
      <c r="G168" s="124"/>
      <c r="H168" s="26"/>
      <c r="I168" s="26"/>
    </row>
    <row r="169" spans="1:9" s="17" customFormat="1" ht="31.5" x14ac:dyDescent="0.2">
      <c r="A169" s="451">
        <v>3241</v>
      </c>
      <c r="B169" s="452" t="s">
        <v>120</v>
      </c>
      <c r="C169" s="453"/>
      <c r="D169" s="454"/>
      <c r="E169" s="446"/>
      <c r="F169" s="127"/>
      <c r="G169" s="127"/>
      <c r="H169" s="23"/>
      <c r="I169" s="23"/>
    </row>
    <row r="170" spans="1:9" s="17" customFormat="1" x14ac:dyDescent="0.2">
      <c r="A170" s="505">
        <v>54</v>
      </c>
      <c r="B170" s="549" t="s">
        <v>45</v>
      </c>
      <c r="C170" s="442">
        <f>C171</f>
        <v>0</v>
      </c>
      <c r="D170" s="468">
        <f>D171</f>
        <v>0</v>
      </c>
      <c r="E170" s="468"/>
      <c r="F170" s="127"/>
      <c r="G170" s="127"/>
    </row>
    <row r="171" spans="1:9" s="17" customFormat="1" x14ac:dyDescent="0.2">
      <c r="A171" s="491">
        <v>3</v>
      </c>
      <c r="B171" s="450" t="s">
        <v>88</v>
      </c>
      <c r="C171" s="445">
        <f>C172</f>
        <v>0</v>
      </c>
      <c r="D171" s="446">
        <f>D172</f>
        <v>0</v>
      </c>
      <c r="E171" s="446"/>
      <c r="F171" s="127"/>
      <c r="G171" s="127"/>
    </row>
    <row r="172" spans="1:9" s="17" customFormat="1" x14ac:dyDescent="0.2">
      <c r="A172" s="447">
        <v>32</v>
      </c>
      <c r="B172" s="448" t="s">
        <v>97</v>
      </c>
      <c r="C172" s="445">
        <v>0</v>
      </c>
      <c r="D172" s="446">
        <f>D175</f>
        <v>0</v>
      </c>
      <c r="E172" s="446"/>
      <c r="F172" s="127"/>
      <c r="G172" s="127"/>
    </row>
    <row r="173" spans="1:9" s="17" customFormat="1" x14ac:dyDescent="0.2">
      <c r="A173" s="449">
        <v>323</v>
      </c>
      <c r="B173" s="450" t="s">
        <v>110</v>
      </c>
      <c r="C173" s="453"/>
      <c r="D173" s="454">
        <f>D174</f>
        <v>0</v>
      </c>
      <c r="E173" s="446"/>
      <c r="F173" s="127"/>
      <c r="G173" s="127"/>
    </row>
    <row r="174" spans="1:9" s="17" customFormat="1" x14ac:dyDescent="0.2">
      <c r="A174" s="451">
        <v>3237</v>
      </c>
      <c r="B174" s="452" t="s">
        <v>117</v>
      </c>
      <c r="C174" s="453"/>
      <c r="D174" s="454"/>
      <c r="E174" s="446"/>
      <c r="F174" s="127"/>
      <c r="G174" s="127"/>
    </row>
    <row r="175" spans="1:9" s="17" customFormat="1" x14ac:dyDescent="0.2">
      <c r="A175" s="449">
        <v>42</v>
      </c>
      <c r="B175" s="450" t="s">
        <v>239</v>
      </c>
      <c r="C175" s="453"/>
      <c r="D175" s="454">
        <f>D176</f>
        <v>0</v>
      </c>
      <c r="E175" s="446"/>
      <c r="F175" s="127"/>
      <c r="G175" s="127"/>
    </row>
    <row r="176" spans="1:9" s="17" customFormat="1" ht="31.5" x14ac:dyDescent="0.2">
      <c r="A176" s="451">
        <v>4221</v>
      </c>
      <c r="B176" s="452" t="s">
        <v>133</v>
      </c>
      <c r="C176" s="453"/>
      <c r="D176" s="454"/>
      <c r="E176" s="446"/>
      <c r="F176" s="127"/>
      <c r="G176" s="127"/>
    </row>
    <row r="177" spans="1:7" s="20" customFormat="1" x14ac:dyDescent="0.2">
      <c r="A177" s="504"/>
      <c r="B177" s="494"/>
      <c r="C177" s="495">
        <f>SUM(C178,C206)</f>
        <v>0</v>
      </c>
      <c r="D177" s="495">
        <f>SUM(D178,D201,D206)</f>
        <v>0</v>
      </c>
      <c r="E177" s="496" t="e">
        <f>(D177/C177*100)</f>
        <v>#DIV/0!</v>
      </c>
      <c r="F177" s="128"/>
      <c r="G177" s="128"/>
    </row>
    <row r="178" spans="1:7" s="20" customFormat="1" x14ac:dyDescent="0.2">
      <c r="A178" s="441">
        <v>11</v>
      </c>
      <c r="B178" s="497" t="s">
        <v>73</v>
      </c>
      <c r="C178" s="442">
        <f t="shared" ref="C178:D178" si="8">SUM(C179)</f>
        <v>0</v>
      </c>
      <c r="D178" s="442">
        <f t="shared" si="8"/>
        <v>0</v>
      </c>
      <c r="E178" s="498" t="e">
        <f t="shared" ref="E178:E208" si="9">(D178/C178)*100</f>
        <v>#DIV/0!</v>
      </c>
      <c r="F178" s="128"/>
      <c r="G178" s="128"/>
    </row>
    <row r="179" spans="1:7" s="20" customFormat="1" x14ac:dyDescent="0.2">
      <c r="A179" s="499">
        <v>4</v>
      </c>
      <c r="B179" s="500" t="s">
        <v>218</v>
      </c>
      <c r="C179" s="501">
        <f>+C180+C183</f>
        <v>0</v>
      </c>
      <c r="D179" s="501">
        <f>SUM(D183)</f>
        <v>0</v>
      </c>
      <c r="E179" s="502" t="e">
        <f t="shared" si="9"/>
        <v>#DIV/0!</v>
      </c>
      <c r="F179" s="128"/>
      <c r="G179" s="128"/>
    </row>
    <row r="180" spans="1:7" s="21" customFormat="1" ht="31.5" x14ac:dyDescent="0.2">
      <c r="A180" s="478">
        <v>41</v>
      </c>
      <c r="B180" s="479" t="s">
        <v>162</v>
      </c>
      <c r="C180" s="460"/>
      <c r="D180" s="461">
        <f>SUM(D181)</f>
        <v>0</v>
      </c>
      <c r="E180" s="502" t="e">
        <f t="shared" ref="E180" si="10">(D180/C180)*100</f>
        <v>#DIV/0!</v>
      </c>
      <c r="F180" s="128"/>
      <c r="G180" s="128"/>
    </row>
    <row r="181" spans="1:7" s="18" customFormat="1" x14ac:dyDescent="0.25">
      <c r="A181" s="482">
        <v>412</v>
      </c>
      <c r="B181" s="483" t="s">
        <v>164</v>
      </c>
      <c r="C181" s="456"/>
      <c r="D181" s="457">
        <f>SUM(D182:D182)</f>
        <v>0</v>
      </c>
      <c r="E181" s="502"/>
      <c r="F181" s="128"/>
      <c r="G181" s="128"/>
    </row>
    <row r="182" spans="1:7" x14ac:dyDescent="0.25">
      <c r="A182" s="463">
        <v>4123</v>
      </c>
      <c r="B182" s="464" t="s">
        <v>166</v>
      </c>
      <c r="C182" s="465"/>
      <c r="D182" s="466">
        <v>0</v>
      </c>
      <c r="E182" s="502"/>
      <c r="F182" s="128"/>
      <c r="G182" s="128"/>
    </row>
    <row r="183" spans="1:7" s="21" customFormat="1" ht="31.5" x14ac:dyDescent="0.2">
      <c r="A183" s="478">
        <v>42</v>
      </c>
      <c r="B183" s="479" t="s">
        <v>191</v>
      </c>
      <c r="C183" s="460">
        <f>+C184</f>
        <v>0</v>
      </c>
      <c r="D183" s="461">
        <f>SUM(D184)</f>
        <v>0</v>
      </c>
      <c r="E183" s="502" t="e">
        <f t="shared" si="9"/>
        <v>#DIV/0!</v>
      </c>
      <c r="F183" s="128"/>
      <c r="G183" s="128"/>
    </row>
    <row r="184" spans="1:7" s="18" customFormat="1" x14ac:dyDescent="0.25">
      <c r="A184" s="482">
        <v>422</v>
      </c>
      <c r="B184" s="483" t="s">
        <v>129</v>
      </c>
      <c r="C184" s="456">
        <f>+C185</f>
        <v>0</v>
      </c>
      <c r="D184" s="457">
        <f>SUM(D185:D186)</f>
        <v>0</v>
      </c>
      <c r="E184" s="502"/>
      <c r="F184" s="128"/>
      <c r="G184" s="128"/>
    </row>
    <row r="185" spans="1:7" x14ac:dyDescent="0.25">
      <c r="A185" s="463">
        <v>4221</v>
      </c>
      <c r="B185" s="464" t="s">
        <v>130</v>
      </c>
      <c r="C185" s="465"/>
      <c r="D185" s="466"/>
      <c r="E185" s="502"/>
      <c r="F185" s="128"/>
      <c r="G185" s="128"/>
    </row>
    <row r="186" spans="1:7" ht="31.5" x14ac:dyDescent="0.25">
      <c r="A186" s="463">
        <v>4227</v>
      </c>
      <c r="B186" s="464" t="s">
        <v>133</v>
      </c>
      <c r="C186" s="465">
        <v>0</v>
      </c>
      <c r="D186" s="466"/>
      <c r="E186" s="502"/>
      <c r="F186" s="128"/>
      <c r="G186" s="128"/>
    </row>
    <row r="187" spans="1:7" s="18" customFormat="1" x14ac:dyDescent="0.25">
      <c r="A187" s="441">
        <v>53</v>
      </c>
      <c r="B187" s="441" t="s">
        <v>221</v>
      </c>
      <c r="C187" s="469">
        <f>SUM(C188)</f>
        <v>0</v>
      </c>
      <c r="D187" s="467">
        <f>+D188+D199</f>
        <v>0</v>
      </c>
      <c r="E187" s="498" t="e">
        <f t="shared" si="9"/>
        <v>#DIV/0!</v>
      </c>
      <c r="F187" s="128"/>
      <c r="G187" s="128"/>
    </row>
    <row r="188" spans="1:7" s="18" customFormat="1" x14ac:dyDescent="0.25">
      <c r="A188" s="499">
        <v>3</v>
      </c>
      <c r="B188" s="500" t="s">
        <v>88</v>
      </c>
      <c r="C188" s="456">
        <f t="shared" ref="C188:D188" si="11">SUM(C189)</f>
        <v>0</v>
      </c>
      <c r="D188" s="457">
        <f t="shared" si="11"/>
        <v>0</v>
      </c>
      <c r="E188" s="502" t="e">
        <f t="shared" si="9"/>
        <v>#DIV/0!</v>
      </c>
      <c r="F188" s="128"/>
      <c r="G188" s="128"/>
    </row>
    <row r="189" spans="1:7" s="9" customFormat="1" x14ac:dyDescent="0.25">
      <c r="A189" s="447">
        <v>32</v>
      </c>
      <c r="B189" s="448" t="s">
        <v>97</v>
      </c>
      <c r="C189" s="455"/>
      <c r="D189" s="438">
        <f>SUM(D190,D192,D194,D197)</f>
        <v>0</v>
      </c>
      <c r="E189" s="502" t="e">
        <f t="shared" si="9"/>
        <v>#DIV/0!</v>
      </c>
      <c r="F189" s="128"/>
      <c r="G189" s="128"/>
    </row>
    <row r="190" spans="1:7" s="18" customFormat="1" x14ac:dyDescent="0.25">
      <c r="A190" s="449">
        <v>321</v>
      </c>
      <c r="B190" s="450" t="s">
        <v>98</v>
      </c>
      <c r="C190" s="445"/>
      <c r="D190" s="492">
        <f>SUM(D191)</f>
        <v>0</v>
      </c>
      <c r="E190" s="502"/>
      <c r="F190" s="128"/>
      <c r="G190" s="128"/>
    </row>
    <row r="191" spans="1:7" x14ac:dyDescent="0.25">
      <c r="A191" s="451" t="s">
        <v>99</v>
      </c>
      <c r="B191" s="452" t="s">
        <v>100</v>
      </c>
      <c r="C191" s="453"/>
      <c r="D191" s="493">
        <v>0</v>
      </c>
      <c r="E191" s="502"/>
      <c r="F191" s="128"/>
      <c r="G191" s="128"/>
    </row>
    <row r="192" spans="1:7" s="18" customFormat="1" x14ac:dyDescent="0.25">
      <c r="A192" s="449">
        <v>322</v>
      </c>
      <c r="B192" s="450" t="s">
        <v>105</v>
      </c>
      <c r="C192" s="445"/>
      <c r="D192" s="446">
        <f>SUM(D193)</f>
        <v>0</v>
      </c>
      <c r="E192" s="502"/>
      <c r="F192" s="128"/>
      <c r="G192" s="128"/>
    </row>
    <row r="193" spans="1:7" x14ac:dyDescent="0.25">
      <c r="A193" s="451" t="s">
        <v>139</v>
      </c>
      <c r="B193" s="452" t="s">
        <v>106</v>
      </c>
      <c r="C193" s="453"/>
      <c r="D193" s="454">
        <v>0</v>
      </c>
      <c r="E193" s="502"/>
      <c r="F193" s="128"/>
      <c r="G193" s="128"/>
    </row>
    <row r="194" spans="1:7" x14ac:dyDescent="0.25">
      <c r="A194" s="449">
        <v>323</v>
      </c>
      <c r="B194" s="452" t="s">
        <v>222</v>
      </c>
      <c r="C194" s="453"/>
      <c r="D194" s="454">
        <f>D195+D196</f>
        <v>0</v>
      </c>
      <c r="E194" s="502"/>
      <c r="F194" s="128"/>
      <c r="G194" s="128"/>
    </row>
    <row r="195" spans="1:7" x14ac:dyDescent="0.25">
      <c r="A195" s="451">
        <v>3233</v>
      </c>
      <c r="B195" s="452" t="s">
        <v>113</v>
      </c>
      <c r="C195" s="453"/>
      <c r="D195" s="454">
        <v>0</v>
      </c>
      <c r="E195" s="502"/>
      <c r="F195" s="128"/>
      <c r="G195" s="128"/>
    </row>
    <row r="196" spans="1:7" x14ac:dyDescent="0.25">
      <c r="A196" s="451">
        <v>3237</v>
      </c>
      <c r="B196" s="452" t="s">
        <v>117</v>
      </c>
      <c r="C196" s="453"/>
      <c r="D196" s="454">
        <v>0</v>
      </c>
      <c r="E196" s="502"/>
      <c r="F196" s="128"/>
      <c r="G196" s="128"/>
    </row>
    <row r="197" spans="1:7" s="18" customFormat="1" ht="31.5" x14ac:dyDescent="0.25">
      <c r="A197" s="449">
        <v>324</v>
      </c>
      <c r="B197" s="450" t="s">
        <v>120</v>
      </c>
      <c r="C197" s="445"/>
      <c r="D197" s="446">
        <f>SUM(D198)</f>
        <v>0</v>
      </c>
      <c r="E197" s="502"/>
      <c r="F197" s="128"/>
      <c r="G197" s="128"/>
    </row>
    <row r="198" spans="1:7" ht="31.5" x14ac:dyDescent="0.25">
      <c r="A198" s="451">
        <v>3241</v>
      </c>
      <c r="B198" s="452" t="s">
        <v>120</v>
      </c>
      <c r="C198" s="453"/>
      <c r="D198" s="454">
        <v>0</v>
      </c>
      <c r="E198" s="502"/>
      <c r="F198" s="128"/>
      <c r="G198" s="128"/>
    </row>
    <row r="199" spans="1:7" s="18" customFormat="1" ht="31.5" x14ac:dyDescent="0.25">
      <c r="A199" s="449">
        <v>42</v>
      </c>
      <c r="B199" s="450" t="s">
        <v>191</v>
      </c>
      <c r="C199" s="445"/>
      <c r="D199" s="446">
        <f>SUM(D200)</f>
        <v>0</v>
      </c>
      <c r="E199" s="502"/>
      <c r="F199" s="128"/>
      <c r="G199" s="128"/>
    </row>
    <row r="200" spans="1:7" x14ac:dyDescent="0.25">
      <c r="A200" s="451">
        <v>4227</v>
      </c>
      <c r="B200" s="452" t="s">
        <v>240</v>
      </c>
      <c r="C200" s="453"/>
      <c r="D200" s="454"/>
      <c r="E200" s="502"/>
      <c r="F200" s="128"/>
      <c r="G200" s="128"/>
    </row>
    <row r="201" spans="1:7" s="18" customFormat="1" x14ac:dyDescent="0.25">
      <c r="A201" s="441">
        <v>54</v>
      </c>
      <c r="B201" s="441" t="s">
        <v>215</v>
      </c>
      <c r="C201" s="442">
        <f>SUM(C202)</f>
        <v>0</v>
      </c>
      <c r="D201" s="468">
        <f t="shared" ref="D201" si="12">SUM(D203)</f>
        <v>0</v>
      </c>
      <c r="E201" s="498" t="e">
        <f t="shared" si="9"/>
        <v>#DIV/0!</v>
      </c>
      <c r="F201" s="128"/>
      <c r="G201" s="128"/>
    </row>
    <row r="202" spans="1:7" s="18" customFormat="1" x14ac:dyDescent="0.25">
      <c r="A202" s="443">
        <v>4</v>
      </c>
      <c r="B202" s="444" t="s">
        <v>218</v>
      </c>
      <c r="C202" s="445">
        <f t="shared" ref="C202" si="13">SUM(C203)</f>
        <v>0</v>
      </c>
      <c r="D202" s="446">
        <f>D203</f>
        <v>0</v>
      </c>
      <c r="E202" s="502" t="e">
        <f t="shared" si="9"/>
        <v>#DIV/0!</v>
      </c>
      <c r="F202" s="128"/>
      <c r="G202" s="128"/>
    </row>
    <row r="203" spans="1:7" s="9" customFormat="1" ht="30" x14ac:dyDescent="0.25">
      <c r="A203" s="311" t="s">
        <v>167</v>
      </c>
      <c r="B203" s="521" t="s">
        <v>168</v>
      </c>
      <c r="C203" s="455"/>
      <c r="D203" s="503">
        <f>D204</f>
        <v>0</v>
      </c>
      <c r="E203" s="502" t="e">
        <f t="shared" si="9"/>
        <v>#DIV/0!</v>
      </c>
      <c r="F203" s="128"/>
      <c r="G203" s="128"/>
    </row>
    <row r="204" spans="1:7" s="18" customFormat="1" x14ac:dyDescent="0.25">
      <c r="A204" s="311" t="s">
        <v>169</v>
      </c>
      <c r="B204" s="521" t="s">
        <v>129</v>
      </c>
      <c r="C204" s="445"/>
      <c r="D204" s="446">
        <f>SUM(D205:D205)</f>
        <v>0</v>
      </c>
      <c r="E204" s="502"/>
      <c r="F204" s="128"/>
      <c r="G204" s="128"/>
    </row>
    <row r="205" spans="1:7" x14ac:dyDescent="0.25">
      <c r="A205" s="309" t="s">
        <v>170</v>
      </c>
      <c r="B205" s="521" t="s">
        <v>130</v>
      </c>
      <c r="C205" s="453"/>
      <c r="D205" s="454"/>
      <c r="E205" s="502"/>
      <c r="F205" s="128"/>
      <c r="G205" s="128"/>
    </row>
    <row r="206" spans="1:7" x14ac:dyDescent="0.25">
      <c r="A206" s="505">
        <v>31</v>
      </c>
      <c r="B206" s="506" t="s">
        <v>73</v>
      </c>
      <c r="C206" s="442">
        <f t="shared" ref="C206:D206" si="14">C207</f>
        <v>0</v>
      </c>
      <c r="D206" s="546">
        <f t="shared" si="14"/>
        <v>0</v>
      </c>
      <c r="E206" s="498" t="e">
        <f>(D206/C206)*100</f>
        <v>#DIV/0!</v>
      </c>
      <c r="F206" s="128"/>
      <c r="G206" s="128"/>
    </row>
    <row r="207" spans="1:7" s="18" customFormat="1" x14ac:dyDescent="0.25">
      <c r="A207" s="443">
        <v>4</v>
      </c>
      <c r="B207" s="444" t="s">
        <v>218</v>
      </c>
      <c r="C207" s="456">
        <f>+C208+C211</f>
        <v>0</v>
      </c>
      <c r="D207" s="545">
        <f>SUM(D208,D211)</f>
        <v>0</v>
      </c>
      <c r="E207" s="502" t="e">
        <f t="shared" si="9"/>
        <v>#DIV/0!</v>
      </c>
      <c r="F207" s="128"/>
      <c r="G207" s="128"/>
    </row>
    <row r="208" spans="1:7" s="9" customFormat="1" ht="30" x14ac:dyDescent="0.25">
      <c r="A208" s="311" t="s">
        <v>161</v>
      </c>
      <c r="B208" s="521" t="s">
        <v>162</v>
      </c>
      <c r="C208" s="460">
        <f>+C210</f>
        <v>0</v>
      </c>
      <c r="D208" s="461">
        <f>SUM(D209)</f>
        <v>0</v>
      </c>
      <c r="E208" s="502" t="e">
        <f t="shared" si="9"/>
        <v>#DIV/0!</v>
      </c>
      <c r="F208" s="129"/>
      <c r="G208" s="129"/>
    </row>
    <row r="209" spans="1:7" s="18" customFormat="1" x14ac:dyDescent="0.25">
      <c r="A209" s="311" t="s">
        <v>163</v>
      </c>
      <c r="B209" s="521" t="s">
        <v>164</v>
      </c>
      <c r="C209" s="456"/>
      <c r="D209" s="457">
        <f>SUM(D210)</f>
        <v>0</v>
      </c>
      <c r="E209" s="502"/>
      <c r="F209" s="128"/>
      <c r="G209" s="128"/>
    </row>
    <row r="210" spans="1:7" x14ac:dyDescent="0.25">
      <c r="A210" s="518" t="s">
        <v>165</v>
      </c>
      <c r="B210" s="537" t="s">
        <v>166</v>
      </c>
      <c r="C210" s="538"/>
      <c r="D210" s="539"/>
      <c r="E210" s="540"/>
      <c r="F210" s="128"/>
      <c r="G210" s="128"/>
    </row>
    <row r="211" spans="1:7" ht="30" x14ac:dyDescent="0.25">
      <c r="A211" s="311" t="s">
        <v>167</v>
      </c>
      <c r="B211" s="521" t="s">
        <v>168</v>
      </c>
      <c r="C211" s="544">
        <f>+C212</f>
        <v>0</v>
      </c>
      <c r="D211" s="547">
        <f>D212</f>
        <v>0</v>
      </c>
      <c r="E211" s="502" t="e">
        <f t="shared" ref="E211" si="15">(D211/C211)*100</f>
        <v>#DIV/0!</v>
      </c>
    </row>
    <row r="212" spans="1:7" x14ac:dyDescent="0.25">
      <c r="A212" s="311" t="s">
        <v>169</v>
      </c>
      <c r="B212" s="521" t="s">
        <v>129</v>
      </c>
      <c r="C212" s="541">
        <f>+C213</f>
        <v>0</v>
      </c>
      <c r="D212" s="548">
        <f>D213</f>
        <v>0</v>
      </c>
      <c r="E212" s="543"/>
    </row>
    <row r="213" spans="1:7" x14ac:dyDescent="0.25">
      <c r="A213" s="309" t="s">
        <v>170</v>
      </c>
      <c r="B213" s="521" t="s">
        <v>130</v>
      </c>
      <c r="C213" s="541"/>
      <c r="D213" s="542"/>
      <c r="E213" s="543"/>
    </row>
  </sheetData>
  <mergeCells count="3">
    <mergeCell ref="A5:B5"/>
    <mergeCell ref="A1:E1"/>
    <mergeCell ref="A2:E2"/>
  </mergeCells>
  <printOptions horizontalCentered="1" verticalCentered="1"/>
  <pageMargins left="0.25" right="0.25" top="0.75" bottom="0.75" header="0.3" footer="0.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8"/>
  <sheetViews>
    <sheetView workbookViewId="0">
      <selection sqref="A1:F25"/>
    </sheetView>
  </sheetViews>
  <sheetFormatPr defaultRowHeight="12.75" x14ac:dyDescent="0.2"/>
  <cols>
    <col min="1" max="1" width="9.28515625" customWidth="1"/>
    <col min="2" max="2" width="34" customWidth="1"/>
    <col min="3" max="3" width="7.42578125" style="152" customWidth="1"/>
    <col min="4" max="4" width="11.5703125" style="153" customWidth="1"/>
    <col min="5" max="5" width="12" style="153" customWidth="1"/>
    <col min="6" max="6" width="9.28515625" customWidth="1"/>
    <col min="7" max="7" width="6.140625" customWidth="1"/>
    <col min="8" max="8" width="5.5703125" customWidth="1"/>
    <col min="9" max="10" width="10.140625" bestFit="1" customWidth="1"/>
    <col min="11" max="11" width="9.5703125" bestFit="1" customWidth="1"/>
    <col min="12" max="12" width="10.140625" bestFit="1" customWidth="1"/>
    <col min="13" max="13" width="11.7109375" bestFit="1" customWidth="1"/>
  </cols>
  <sheetData>
    <row r="1" spans="1:12" ht="15" x14ac:dyDescent="0.25">
      <c r="B1" s="767" t="s">
        <v>223</v>
      </c>
      <c r="C1" s="767"/>
      <c r="D1" s="767"/>
      <c r="E1" s="767"/>
    </row>
    <row r="2" spans="1:12" ht="15" x14ac:dyDescent="0.25">
      <c r="A2" s="767" t="s">
        <v>224</v>
      </c>
      <c r="B2" s="767"/>
      <c r="C2" s="767"/>
      <c r="D2" s="767"/>
      <c r="E2" s="767"/>
      <c r="F2" s="767"/>
    </row>
    <row r="3" spans="1:12" ht="13.5" thickBot="1" x14ac:dyDescent="0.25"/>
    <row r="4" spans="1:12" ht="45.75" thickBot="1" x14ac:dyDescent="0.3">
      <c r="A4" s="154" t="s">
        <v>225</v>
      </c>
      <c r="B4" s="155" t="s">
        <v>226</v>
      </c>
      <c r="C4" s="156" t="s">
        <v>241</v>
      </c>
      <c r="D4" s="157" t="s">
        <v>227</v>
      </c>
      <c r="E4" s="158" t="s">
        <v>242</v>
      </c>
      <c r="F4" s="159" t="s">
        <v>29</v>
      </c>
    </row>
    <row r="5" spans="1:12" ht="25.5" x14ac:dyDescent="0.2">
      <c r="A5" s="160"/>
      <c r="B5" s="161">
        <v>1</v>
      </c>
      <c r="C5" s="162">
        <v>2</v>
      </c>
      <c r="D5" s="163">
        <v>3</v>
      </c>
      <c r="E5" s="163">
        <v>4</v>
      </c>
      <c r="F5" s="164" t="s">
        <v>228</v>
      </c>
    </row>
    <row r="6" spans="1:12" ht="15" x14ac:dyDescent="0.25">
      <c r="A6" s="165">
        <v>1</v>
      </c>
      <c r="B6" s="166" t="s">
        <v>73</v>
      </c>
      <c r="C6" s="167"/>
      <c r="D6" s="168"/>
      <c r="E6" s="168"/>
      <c r="F6" s="169"/>
    </row>
    <row r="7" spans="1:12" ht="15" x14ac:dyDescent="0.25">
      <c r="A7" s="170"/>
      <c r="B7" s="171" t="s">
        <v>229</v>
      </c>
      <c r="C7" s="172"/>
      <c r="D7" s="173">
        <v>253841</v>
      </c>
      <c r="E7" s="178">
        <v>236321.68</v>
      </c>
      <c r="F7" s="174">
        <f>E7/D7*100</f>
        <v>93.09830957173979</v>
      </c>
    </row>
    <row r="8" spans="1:12" ht="15" x14ac:dyDescent="0.25">
      <c r="A8" s="170"/>
      <c r="B8" s="171" t="s">
        <v>230</v>
      </c>
      <c r="C8" s="172"/>
      <c r="D8" s="173">
        <f>+D7</f>
        <v>253841</v>
      </c>
      <c r="E8" s="197">
        <v>236321.68</v>
      </c>
      <c r="F8" s="174">
        <f t="shared" ref="F8:F20" si="0">E8/D8*100</f>
        <v>93.09830957173979</v>
      </c>
      <c r="I8" s="153"/>
    </row>
    <row r="9" spans="1:12" ht="15" x14ac:dyDescent="0.25">
      <c r="A9" s="165">
        <v>91</v>
      </c>
      <c r="B9" s="176" t="s">
        <v>231</v>
      </c>
      <c r="C9" s="167"/>
      <c r="D9" s="168">
        <v>0</v>
      </c>
      <c r="E9" s="168">
        <f>+E7-E8</f>
        <v>0</v>
      </c>
      <c r="F9" s="169"/>
      <c r="J9" s="153"/>
      <c r="L9" s="153"/>
    </row>
    <row r="10" spans="1:12" ht="15" x14ac:dyDescent="0.25">
      <c r="A10" s="165">
        <v>3</v>
      </c>
      <c r="B10" s="166" t="s">
        <v>214</v>
      </c>
      <c r="C10" s="167"/>
      <c r="D10" s="168"/>
      <c r="E10" s="168"/>
      <c r="F10" s="169"/>
      <c r="J10" s="153"/>
    </row>
    <row r="11" spans="1:12" ht="15" x14ac:dyDescent="0.25">
      <c r="A11" s="170"/>
      <c r="B11" s="171" t="s">
        <v>232</v>
      </c>
      <c r="C11" s="172"/>
      <c r="D11" s="173">
        <v>257000</v>
      </c>
      <c r="E11" s="168">
        <v>316420.71000000002</v>
      </c>
      <c r="F11" s="177">
        <f>E11/D11*100</f>
        <v>123.12089883268484</v>
      </c>
      <c r="I11" s="153"/>
    </row>
    <row r="12" spans="1:12" ht="15" x14ac:dyDescent="0.25">
      <c r="A12" s="170"/>
      <c r="B12" s="171" t="s">
        <v>230</v>
      </c>
      <c r="C12" s="172"/>
      <c r="D12" s="173">
        <f>+D11</f>
        <v>257000</v>
      </c>
      <c r="E12" s="168">
        <v>245768.37</v>
      </c>
      <c r="F12" s="177">
        <f>E12/D12*100</f>
        <v>95.629715953307397</v>
      </c>
    </row>
    <row r="13" spans="1:12" ht="15" x14ac:dyDescent="0.25">
      <c r="A13" s="165">
        <v>93</v>
      </c>
      <c r="B13" s="176" t="s">
        <v>233</v>
      </c>
      <c r="C13" s="167">
        <v>0</v>
      </c>
      <c r="D13" s="168">
        <v>0</v>
      </c>
      <c r="E13" s="168">
        <v>0</v>
      </c>
      <c r="F13" s="169"/>
    </row>
    <row r="14" spans="1:12" ht="15" x14ac:dyDescent="0.25">
      <c r="A14" s="165">
        <v>4</v>
      </c>
      <c r="B14" s="166" t="s">
        <v>215</v>
      </c>
      <c r="C14" s="167"/>
      <c r="D14" s="168"/>
      <c r="E14" s="168"/>
      <c r="F14" s="169"/>
    </row>
    <row r="15" spans="1:12" ht="15" x14ac:dyDescent="0.25">
      <c r="A15" s="170"/>
      <c r="B15" s="171" t="s">
        <v>229</v>
      </c>
      <c r="C15" s="167"/>
      <c r="D15" s="168"/>
      <c r="E15" s="657"/>
      <c r="F15" s="177" t="e">
        <f t="shared" si="0"/>
        <v>#DIV/0!</v>
      </c>
      <c r="I15" s="153"/>
    </row>
    <row r="16" spans="1:12" ht="15" x14ac:dyDescent="0.25">
      <c r="A16" s="170"/>
      <c r="B16" s="171" t="s">
        <v>230</v>
      </c>
      <c r="C16" s="167"/>
      <c r="D16" s="168"/>
      <c r="E16" s="178"/>
      <c r="F16" s="174" t="e">
        <f t="shared" si="0"/>
        <v>#DIV/0!</v>
      </c>
      <c r="I16" s="153"/>
    </row>
    <row r="17" spans="1:12" ht="15" x14ac:dyDescent="0.25">
      <c r="A17" s="165">
        <v>94</v>
      </c>
      <c r="B17" s="176" t="s">
        <v>233</v>
      </c>
      <c r="C17" s="179"/>
      <c r="D17" s="180">
        <v>0</v>
      </c>
      <c r="E17" s="198">
        <f>+E15-E16</f>
        <v>0</v>
      </c>
      <c r="F17" s="174" t="e">
        <f t="shared" si="0"/>
        <v>#DIV/0!</v>
      </c>
      <c r="K17" s="153"/>
    </row>
    <row r="18" spans="1:12" ht="15" x14ac:dyDescent="0.25">
      <c r="A18" s="165">
        <v>5</v>
      </c>
      <c r="B18" s="166" t="s">
        <v>188</v>
      </c>
      <c r="C18" s="167"/>
      <c r="D18" s="168"/>
      <c r="E18" s="168"/>
      <c r="F18" s="169"/>
    </row>
    <row r="19" spans="1:12" ht="15" x14ac:dyDescent="0.25">
      <c r="A19" s="170"/>
      <c r="B19" s="171" t="s">
        <v>229</v>
      </c>
      <c r="C19" s="167"/>
      <c r="D19" s="168">
        <v>0</v>
      </c>
      <c r="E19" s="175">
        <v>5000</v>
      </c>
      <c r="F19" s="177" t="e">
        <f t="shared" si="0"/>
        <v>#DIV/0!</v>
      </c>
      <c r="K19" s="701"/>
      <c r="L19" s="701"/>
    </row>
    <row r="20" spans="1:12" x14ac:dyDescent="0.2">
      <c r="A20" s="170"/>
      <c r="B20" s="171" t="s">
        <v>230</v>
      </c>
      <c r="C20" s="167"/>
      <c r="D20" s="168">
        <v>0</v>
      </c>
      <c r="E20" s="168"/>
      <c r="F20" s="174" t="e">
        <f t="shared" si="0"/>
        <v>#DIV/0!</v>
      </c>
      <c r="K20" s="701"/>
    </row>
    <row r="21" spans="1:12" ht="15" x14ac:dyDescent="0.25">
      <c r="A21" s="165">
        <v>95</v>
      </c>
      <c r="B21" s="176" t="s">
        <v>233</v>
      </c>
      <c r="C21" s="167">
        <v>0</v>
      </c>
      <c r="D21" s="168">
        <v>0</v>
      </c>
      <c r="E21" s="168">
        <v>0</v>
      </c>
      <c r="F21" s="169"/>
    </row>
    <row r="22" spans="1:12" x14ac:dyDescent="0.2">
      <c r="A22" s="170"/>
      <c r="B22" s="171"/>
      <c r="C22" s="167"/>
      <c r="D22" s="168"/>
      <c r="E22" s="168"/>
      <c r="F22" s="169"/>
      <c r="I22" s="153"/>
    </row>
    <row r="23" spans="1:12" ht="15" x14ac:dyDescent="0.25">
      <c r="A23" s="170"/>
      <c r="B23" s="181" t="s">
        <v>74</v>
      </c>
      <c r="C23" s="182">
        <f>C7+C11+C15+C19</f>
        <v>0</v>
      </c>
      <c r="D23" s="175">
        <f>D7+D11+D15+D19</f>
        <v>510841</v>
      </c>
      <c r="E23" s="175">
        <f>E7+E11+E15+E19</f>
        <v>557742.39</v>
      </c>
      <c r="F23" s="183">
        <f>E23/D23*100</f>
        <v>109.18121098345669</v>
      </c>
      <c r="I23" s="153"/>
    </row>
    <row r="24" spans="1:12" ht="15" x14ac:dyDescent="0.25">
      <c r="A24" s="170"/>
      <c r="B24" s="181" t="s">
        <v>194</v>
      </c>
      <c r="C24" s="182">
        <f>C8+C12+C16+C20</f>
        <v>0</v>
      </c>
      <c r="D24" s="175">
        <f>D8+D12+D16+D17+D20</f>
        <v>510841</v>
      </c>
      <c r="E24" s="175">
        <f>E8+E12+E16+E20</f>
        <v>482090.05</v>
      </c>
      <c r="F24" s="184">
        <f>E24/D24*100</f>
        <v>94.3718397701046</v>
      </c>
    </row>
    <row r="25" spans="1:12" ht="30.75" thickBot="1" x14ac:dyDescent="0.3">
      <c r="A25" s="185"/>
      <c r="B25" s="186" t="s">
        <v>234</v>
      </c>
      <c r="C25" s="187">
        <f>C17</f>
        <v>0</v>
      </c>
      <c r="D25" s="188">
        <f>D17</f>
        <v>0</v>
      </c>
      <c r="E25" s="189"/>
      <c r="F25" s="199" t="e">
        <f>E25/D25*100</f>
        <v>#DIV/0!</v>
      </c>
      <c r="I25" s="153"/>
      <c r="J25" s="153"/>
    </row>
    <row r="26" spans="1:12" x14ac:dyDescent="0.2">
      <c r="J26" s="153"/>
    </row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51" spans="1:13" s="201" customFormat="1" ht="31.5" customHeight="1" x14ac:dyDescent="0.25">
      <c r="B51" s="768"/>
      <c r="C51" s="768"/>
      <c r="D51" s="768"/>
      <c r="E51" s="768"/>
    </row>
    <row r="52" spans="1:13" s="201" customFormat="1" ht="31.5" customHeight="1" x14ac:dyDescent="0.3">
      <c r="B52" s="769"/>
      <c r="C52" s="770"/>
      <c r="D52" s="770"/>
      <c r="E52" s="770"/>
    </row>
    <row r="53" spans="1:13" s="201" customFormat="1" x14ac:dyDescent="0.2">
      <c r="C53" s="191"/>
      <c r="D53" s="202"/>
      <c r="E53" s="202"/>
    </row>
    <row r="54" spans="1:13" s="201" customFormat="1" ht="15" x14ac:dyDescent="0.25">
      <c r="B54" s="771"/>
      <c r="C54" s="771"/>
      <c r="D54" s="771"/>
      <c r="E54" s="771"/>
    </row>
    <row r="55" spans="1:13" s="201" customFormat="1" x14ac:dyDescent="0.2">
      <c r="C55" s="191"/>
      <c r="D55" s="202"/>
      <c r="E55" s="202"/>
    </row>
    <row r="56" spans="1:13" s="201" customFormat="1" ht="15" x14ac:dyDescent="0.25">
      <c r="A56" s="203"/>
      <c r="B56" s="204"/>
      <c r="C56" s="191"/>
      <c r="D56" s="202"/>
      <c r="E56" s="202"/>
      <c r="G56" s="205"/>
    </row>
    <row r="57" spans="1:13" s="201" customFormat="1" ht="15" x14ac:dyDescent="0.25">
      <c r="A57" s="206"/>
      <c r="B57" s="207"/>
      <c r="C57" s="191"/>
      <c r="D57" s="202"/>
      <c r="E57" s="202"/>
    </row>
    <row r="58" spans="1:13" s="201" customFormat="1" ht="15" x14ac:dyDescent="0.25">
      <c r="A58" s="208"/>
      <c r="B58" s="209"/>
      <c r="C58" s="210"/>
      <c r="D58" s="211"/>
      <c r="E58" s="211"/>
      <c r="F58" s="212"/>
    </row>
    <row r="59" spans="1:13" s="201" customFormat="1" ht="15" x14ac:dyDescent="0.25">
      <c r="A59" s="208"/>
      <c r="B59" s="209"/>
      <c r="C59" s="210"/>
      <c r="D59" s="210"/>
      <c r="E59" s="210"/>
      <c r="F59" s="213"/>
    </row>
    <row r="60" spans="1:13" s="201" customFormat="1" ht="15" x14ac:dyDescent="0.25">
      <c r="A60" s="214"/>
      <c r="B60" s="190"/>
      <c r="C60" s="191"/>
      <c r="D60" s="192"/>
      <c r="E60" s="192"/>
      <c r="F60" s="215"/>
    </row>
    <row r="61" spans="1:13" s="201" customFormat="1" ht="15" x14ac:dyDescent="0.25">
      <c r="A61" s="216"/>
      <c r="B61" s="217"/>
      <c r="C61" s="218"/>
      <c r="D61" s="219"/>
      <c r="E61" s="219"/>
      <c r="F61" s="215"/>
    </row>
    <row r="62" spans="1:13" s="201" customFormat="1" ht="15" x14ac:dyDescent="0.25">
      <c r="A62" s="216"/>
      <c r="B62" s="217"/>
      <c r="C62" s="218"/>
      <c r="D62" s="220"/>
      <c r="E62" s="219"/>
      <c r="F62" s="215"/>
      <c r="M62" s="202"/>
    </row>
    <row r="63" spans="1:13" s="201" customFormat="1" ht="32.25" customHeight="1" x14ac:dyDescent="0.25">
      <c r="A63" s="765"/>
      <c r="B63" s="766"/>
      <c r="C63" s="218"/>
      <c r="D63" s="192"/>
      <c r="E63" s="192"/>
      <c r="F63" s="215"/>
    </row>
    <row r="64" spans="1:13" s="201" customFormat="1" x14ac:dyDescent="0.2">
      <c r="C64" s="191"/>
      <c r="D64" s="202"/>
      <c r="E64" s="202"/>
    </row>
    <row r="65" spans="1:13" s="201" customFormat="1" ht="15" x14ac:dyDescent="0.25">
      <c r="A65" s="772"/>
      <c r="B65" s="772"/>
      <c r="C65" s="191"/>
      <c r="D65" s="202"/>
      <c r="E65" s="202"/>
    </row>
    <row r="66" spans="1:13" s="201" customFormat="1" x14ac:dyDescent="0.2">
      <c r="C66" s="191"/>
      <c r="D66" s="202"/>
      <c r="E66" s="202"/>
    </row>
    <row r="67" spans="1:13" s="201" customFormat="1" ht="15" x14ac:dyDescent="0.25">
      <c r="A67" s="208"/>
      <c r="B67" s="209"/>
      <c r="C67" s="210"/>
      <c r="D67" s="211"/>
      <c r="E67" s="211"/>
      <c r="F67" s="212"/>
    </row>
    <row r="68" spans="1:13" s="201" customFormat="1" ht="15" x14ac:dyDescent="0.25">
      <c r="A68" s="208"/>
      <c r="B68" s="209"/>
      <c r="C68" s="210"/>
      <c r="D68" s="210"/>
      <c r="E68" s="221"/>
      <c r="F68" s="213"/>
      <c r="M68" s="202"/>
    </row>
    <row r="69" spans="1:13" s="201" customFormat="1" ht="15" x14ac:dyDescent="0.25">
      <c r="A69" s="222"/>
      <c r="B69" s="190"/>
      <c r="C69" s="223"/>
      <c r="D69" s="192"/>
      <c r="E69" s="192"/>
      <c r="F69" s="215"/>
    </row>
    <row r="70" spans="1:13" s="201" customFormat="1" ht="15" x14ac:dyDescent="0.25">
      <c r="A70" s="206"/>
      <c r="B70" s="190"/>
      <c r="C70" s="223"/>
      <c r="D70" s="220"/>
      <c r="E70" s="202"/>
      <c r="F70" s="224"/>
    </row>
    <row r="71" spans="1:13" s="201" customFormat="1" ht="15" x14ac:dyDescent="0.25">
      <c r="A71" s="773"/>
      <c r="B71" s="773"/>
      <c r="C71" s="223"/>
      <c r="D71" s="192"/>
      <c r="E71" s="192"/>
      <c r="F71" s="215"/>
    </row>
    <row r="72" spans="1:13" s="201" customFormat="1" ht="15" x14ac:dyDescent="0.25">
      <c r="A72" s="206"/>
      <c r="B72" s="206"/>
      <c r="C72" s="191"/>
      <c r="D72" s="202"/>
      <c r="E72" s="202"/>
    </row>
    <row r="73" spans="1:13" s="201" customFormat="1" ht="15" x14ac:dyDescent="0.25">
      <c r="A73" s="206"/>
      <c r="B73" s="206"/>
      <c r="C73" s="191"/>
      <c r="D73" s="202"/>
      <c r="E73" s="202"/>
    </row>
    <row r="74" spans="1:13" s="201" customFormat="1" ht="15" x14ac:dyDescent="0.25">
      <c r="A74" s="206"/>
      <c r="B74" s="206"/>
      <c r="C74" s="191"/>
      <c r="D74" s="202"/>
      <c r="E74" s="202"/>
    </row>
    <row r="75" spans="1:13" s="201" customFormat="1" ht="15" x14ac:dyDescent="0.25">
      <c r="A75" s="206"/>
      <c r="B75" s="206"/>
      <c r="C75" s="191"/>
      <c r="D75" s="202"/>
      <c r="E75" s="202"/>
    </row>
    <row r="76" spans="1:13" s="201" customFormat="1" ht="15" x14ac:dyDescent="0.25">
      <c r="A76" s="206"/>
      <c r="B76" s="206"/>
      <c r="C76" s="191"/>
      <c r="D76" s="202"/>
      <c r="E76" s="202"/>
    </row>
    <row r="77" spans="1:13" s="201" customFormat="1" ht="15" x14ac:dyDescent="0.25">
      <c r="A77" s="206"/>
      <c r="B77" s="206"/>
      <c r="C77" s="191"/>
      <c r="D77" s="202"/>
      <c r="E77" s="202"/>
    </row>
    <row r="78" spans="1:13" s="201" customFormat="1" ht="15" x14ac:dyDescent="0.25">
      <c r="A78" s="206"/>
      <c r="B78" s="206"/>
      <c r="C78" s="191"/>
      <c r="D78" s="202"/>
      <c r="E78" s="202"/>
    </row>
    <row r="79" spans="1:13" s="201" customFormat="1" ht="15" x14ac:dyDescent="0.25">
      <c r="A79" s="206"/>
      <c r="B79" s="206"/>
      <c r="C79" s="191"/>
      <c r="D79" s="202"/>
      <c r="E79" s="202"/>
    </row>
    <row r="80" spans="1:13" s="201" customFormat="1" ht="15" x14ac:dyDescent="0.25">
      <c r="A80" s="206"/>
      <c r="B80" s="206"/>
      <c r="C80" s="191"/>
      <c r="D80" s="202"/>
      <c r="E80" s="202"/>
    </row>
    <row r="81" spans="1:6" s="201" customFormat="1" ht="15" x14ac:dyDescent="0.25">
      <c r="A81" s="206"/>
      <c r="B81" s="206"/>
      <c r="C81" s="191"/>
      <c r="D81" s="202"/>
      <c r="E81" s="202"/>
    </row>
    <row r="82" spans="1:6" s="201" customFormat="1" ht="15" x14ac:dyDescent="0.25">
      <c r="A82" s="206"/>
      <c r="B82" s="206"/>
      <c r="C82" s="191"/>
      <c r="D82" s="202"/>
      <c r="E82" s="202"/>
    </row>
    <row r="83" spans="1:6" s="201" customFormat="1" ht="15" x14ac:dyDescent="0.25">
      <c r="A83" s="203"/>
      <c r="B83" s="203"/>
      <c r="C83" s="225"/>
      <c r="D83" s="202"/>
      <c r="E83" s="202"/>
    </row>
    <row r="84" spans="1:6" s="201" customFormat="1" x14ac:dyDescent="0.2">
      <c r="C84" s="191"/>
      <c r="D84" s="202"/>
      <c r="E84" s="202"/>
    </row>
    <row r="85" spans="1:6" s="201" customFormat="1" ht="15" x14ac:dyDescent="0.25">
      <c r="A85" s="208"/>
      <c r="B85" s="209"/>
      <c r="C85" s="210"/>
      <c r="D85" s="211"/>
      <c r="E85" s="211"/>
      <c r="F85" s="212"/>
    </row>
    <row r="86" spans="1:6" s="201" customFormat="1" ht="15" x14ac:dyDescent="0.2">
      <c r="A86" s="226"/>
      <c r="B86" s="226"/>
      <c r="C86" s="227"/>
      <c r="D86" s="227"/>
      <c r="E86" s="228"/>
      <c r="F86" s="213"/>
    </row>
    <row r="87" spans="1:6" s="201" customFormat="1" ht="15" x14ac:dyDescent="0.25">
      <c r="A87" s="229"/>
      <c r="B87" s="190"/>
      <c r="C87" s="227"/>
      <c r="D87" s="230"/>
      <c r="E87" s="231"/>
      <c r="F87" s="213"/>
    </row>
    <row r="88" spans="1:6" s="201" customFormat="1" ht="15" x14ac:dyDescent="0.25">
      <c r="B88" s="206"/>
      <c r="C88" s="232"/>
      <c r="D88" s="192"/>
      <c r="E88" s="202"/>
      <c r="F88" s="202"/>
    </row>
    <row r="89" spans="1:6" s="201" customFormat="1" ht="15" x14ac:dyDescent="0.25">
      <c r="B89" s="217"/>
      <c r="C89" s="218"/>
      <c r="D89" s="219"/>
      <c r="E89" s="233"/>
      <c r="F89" s="224"/>
    </row>
    <row r="90" spans="1:6" s="201" customFormat="1" ht="15" x14ac:dyDescent="0.25">
      <c r="B90" s="217"/>
      <c r="C90" s="218"/>
      <c r="D90" s="219"/>
      <c r="E90" s="234"/>
      <c r="F90" s="224"/>
    </row>
    <row r="91" spans="1:6" s="201" customFormat="1" ht="15" x14ac:dyDescent="0.25">
      <c r="A91" s="765"/>
      <c r="B91" s="765"/>
      <c r="C91" s="223"/>
      <c r="D91" s="220"/>
      <c r="E91" s="192"/>
      <c r="F91" s="202"/>
    </row>
    <row r="92" spans="1:6" s="201" customFormat="1" x14ac:dyDescent="0.2">
      <c r="C92" s="191"/>
      <c r="D92" s="202"/>
      <c r="E92" s="202"/>
    </row>
    <row r="93" spans="1:6" s="201" customFormat="1" x14ac:dyDescent="0.2">
      <c r="C93" s="191"/>
      <c r="D93" s="202"/>
      <c r="E93" s="202"/>
    </row>
    <row r="94" spans="1:6" s="201" customFormat="1" ht="15" x14ac:dyDescent="0.25">
      <c r="A94" s="203"/>
      <c r="B94" s="203"/>
      <c r="C94" s="191"/>
      <c r="D94" s="202"/>
      <c r="E94" s="202"/>
    </row>
    <row r="95" spans="1:6" s="201" customFormat="1" x14ac:dyDescent="0.2">
      <c r="C95" s="191"/>
      <c r="D95" s="202"/>
      <c r="E95" s="202"/>
    </row>
    <row r="96" spans="1:6" s="201" customFormat="1" ht="15" x14ac:dyDescent="0.25">
      <c r="A96" s="208"/>
      <c r="B96" s="209"/>
      <c r="C96" s="210"/>
      <c r="D96" s="211"/>
      <c r="E96" s="211"/>
      <c r="F96" s="212"/>
    </row>
    <row r="97" spans="1:7" s="201" customFormat="1" ht="15" x14ac:dyDescent="0.25">
      <c r="A97" s="208"/>
      <c r="B97" s="209"/>
      <c r="C97" s="210"/>
      <c r="D97" s="210"/>
      <c r="E97" s="210"/>
      <c r="F97" s="213"/>
      <c r="G97" s="207"/>
    </row>
    <row r="98" spans="1:7" s="201" customFormat="1" ht="15" x14ac:dyDescent="0.25">
      <c r="A98" s="214"/>
      <c r="B98" s="190"/>
      <c r="C98" s="232"/>
      <c r="D98" s="220"/>
      <c r="E98" s="192"/>
      <c r="F98" s="215"/>
    </row>
    <row r="99" spans="1:7" s="201" customFormat="1" ht="15" x14ac:dyDescent="0.25">
      <c r="A99" s="235"/>
      <c r="B99" s="190"/>
      <c r="C99" s="223"/>
      <c r="D99" s="192"/>
      <c r="E99" s="192"/>
      <c r="F99" s="222"/>
    </row>
    <row r="100" spans="1:7" s="201" customFormat="1" ht="15" x14ac:dyDescent="0.25">
      <c r="A100" s="235"/>
      <c r="B100" s="190"/>
      <c r="C100" s="223"/>
      <c r="D100" s="192"/>
      <c r="E100" s="192"/>
      <c r="F100" s="222"/>
    </row>
    <row r="101" spans="1:7" s="201" customFormat="1" ht="15" x14ac:dyDescent="0.25">
      <c r="A101" s="235"/>
      <c r="B101" s="190"/>
      <c r="C101" s="223"/>
      <c r="D101" s="220"/>
      <c r="E101" s="192"/>
      <c r="F101" s="215"/>
    </row>
    <row r="102" spans="1:7" s="201" customFormat="1" ht="15" x14ac:dyDescent="0.25">
      <c r="A102" s="216"/>
      <c r="B102" s="217"/>
      <c r="C102" s="218"/>
      <c r="D102" s="220"/>
      <c r="E102" s="219"/>
      <c r="F102" s="215"/>
    </row>
    <row r="103" spans="1:7" s="201" customFormat="1" ht="15" x14ac:dyDescent="0.25">
      <c r="A103" s="773"/>
      <c r="B103" s="773"/>
      <c r="C103" s="223"/>
      <c r="D103" s="220"/>
      <c r="E103" s="192"/>
      <c r="F103" s="192"/>
    </row>
    <row r="104" spans="1:7" s="201" customFormat="1" x14ac:dyDescent="0.2">
      <c r="C104" s="191"/>
      <c r="D104" s="202"/>
      <c r="E104" s="202"/>
    </row>
    <row r="105" spans="1:7" s="201" customFormat="1" ht="15" x14ac:dyDescent="0.25">
      <c r="A105" s="203"/>
      <c r="B105" s="203"/>
      <c r="C105" s="225"/>
      <c r="D105" s="236"/>
      <c r="E105" s="202"/>
    </row>
    <row r="106" spans="1:7" s="201" customFormat="1" x14ac:dyDescent="0.2">
      <c r="C106" s="191"/>
      <c r="D106" s="202"/>
      <c r="E106" s="202"/>
    </row>
    <row r="107" spans="1:7" s="201" customFormat="1" ht="15" x14ac:dyDescent="0.25">
      <c r="A107" s="208"/>
      <c r="B107" s="209"/>
      <c r="C107" s="210"/>
      <c r="D107" s="211"/>
      <c r="E107" s="211"/>
      <c r="F107" s="212"/>
    </row>
    <row r="108" spans="1:7" s="201" customFormat="1" ht="15" x14ac:dyDescent="0.2">
      <c r="B108" s="209"/>
      <c r="C108" s="210"/>
      <c r="D108" s="210"/>
      <c r="E108" s="210"/>
      <c r="F108" s="213"/>
    </row>
    <row r="109" spans="1:7" s="201" customFormat="1" ht="15" x14ac:dyDescent="0.25">
      <c r="A109" s="206"/>
      <c r="B109" s="206"/>
      <c r="C109" s="223"/>
      <c r="D109" s="237"/>
      <c r="E109" s="202"/>
    </row>
    <row r="110" spans="1:7" s="201" customFormat="1" ht="15" x14ac:dyDescent="0.25">
      <c r="A110" s="207"/>
      <c r="B110" s="207"/>
      <c r="C110" s="218"/>
      <c r="D110" s="237"/>
      <c r="E110" s="202"/>
    </row>
    <row r="111" spans="1:7" s="201" customFormat="1" ht="15" x14ac:dyDescent="0.25">
      <c r="A111" s="765"/>
      <c r="B111" s="765"/>
      <c r="C111" s="223"/>
      <c r="D111" s="237"/>
      <c r="E111" s="202"/>
    </row>
    <row r="112" spans="1:7" s="201" customFormat="1" x14ac:dyDescent="0.2">
      <c r="C112" s="191"/>
      <c r="D112" s="202"/>
      <c r="E112" s="202"/>
    </row>
    <row r="113" spans="1:6" s="201" customFormat="1" x14ac:dyDescent="0.2">
      <c r="C113" s="191"/>
      <c r="D113" s="202"/>
      <c r="E113" s="202"/>
    </row>
    <row r="114" spans="1:6" s="201" customFormat="1" x14ac:dyDescent="0.2">
      <c r="C114" s="191"/>
      <c r="D114" s="202"/>
      <c r="E114" s="202"/>
    </row>
    <row r="115" spans="1:6" s="201" customFormat="1" ht="12.75" customHeight="1" x14ac:dyDescent="0.2">
      <c r="C115" s="191"/>
      <c r="D115" s="202"/>
      <c r="E115" s="202"/>
    </row>
    <row r="116" spans="1:6" s="201" customFormat="1" ht="21" x14ac:dyDescent="0.35">
      <c r="B116" s="774"/>
      <c r="C116" s="774"/>
      <c r="D116" s="774"/>
      <c r="E116" s="774"/>
    </row>
    <row r="117" spans="1:6" s="201" customFormat="1" x14ac:dyDescent="0.2">
      <c r="C117" s="191"/>
      <c r="D117" s="202"/>
      <c r="E117" s="202"/>
    </row>
    <row r="118" spans="1:6" s="201" customFormat="1" ht="39.75" customHeight="1" x14ac:dyDescent="0.35">
      <c r="A118" s="775"/>
      <c r="B118" s="775"/>
      <c r="C118" s="191"/>
      <c r="D118" s="202"/>
      <c r="E118" s="202"/>
    </row>
    <row r="119" spans="1:6" s="201" customFormat="1" ht="21" x14ac:dyDescent="0.35">
      <c r="A119" s="238"/>
      <c r="B119" s="238"/>
      <c r="C119" s="191"/>
      <c r="D119" s="202"/>
      <c r="E119" s="202"/>
    </row>
    <row r="120" spans="1:6" s="201" customFormat="1" ht="15" x14ac:dyDescent="0.25">
      <c r="A120" s="239"/>
      <c r="B120" s="239"/>
      <c r="C120" s="191"/>
      <c r="D120" s="202"/>
      <c r="E120" s="202"/>
    </row>
    <row r="121" spans="1:6" s="201" customFormat="1" x14ac:dyDescent="0.2">
      <c r="C121" s="191"/>
      <c r="D121" s="202"/>
      <c r="E121" s="202"/>
    </row>
    <row r="122" spans="1:6" s="201" customFormat="1" ht="75" customHeight="1" x14ac:dyDescent="0.25">
      <c r="A122" s="240"/>
      <c r="B122" s="241"/>
      <c r="C122" s="242"/>
      <c r="D122" s="243"/>
      <c r="E122" s="244"/>
      <c r="F122" s="242"/>
    </row>
    <row r="123" spans="1:6" s="201" customFormat="1" ht="15" x14ac:dyDescent="0.25">
      <c r="B123" s="214"/>
      <c r="C123" s="214"/>
      <c r="D123" s="245"/>
      <c r="E123" s="246"/>
      <c r="F123" s="242"/>
    </row>
    <row r="124" spans="1:6" s="201" customFormat="1" ht="15" x14ac:dyDescent="0.25">
      <c r="A124" s="247"/>
      <c r="B124" s="190"/>
      <c r="C124" s="223"/>
      <c r="D124" s="220"/>
      <c r="E124" s="220"/>
      <c r="F124" s="220"/>
    </row>
    <row r="125" spans="1:6" s="201" customFormat="1" ht="15" x14ac:dyDescent="0.25">
      <c r="A125" s="248"/>
      <c r="B125" s="190"/>
      <c r="C125" s="223"/>
      <c r="D125" s="220"/>
      <c r="E125" s="220"/>
      <c r="F125" s="220"/>
    </row>
    <row r="126" spans="1:6" s="201" customFormat="1" ht="15" x14ac:dyDescent="0.25">
      <c r="A126" s="248"/>
      <c r="B126" s="217"/>
      <c r="C126" s="218"/>
      <c r="D126" s="219"/>
      <c r="E126" s="219"/>
      <c r="F126" s="206"/>
    </row>
    <row r="127" spans="1:6" s="201" customFormat="1" ht="15" x14ac:dyDescent="0.25">
      <c r="A127" s="247"/>
      <c r="B127" s="190"/>
      <c r="C127" s="223"/>
      <c r="D127" s="220"/>
      <c r="E127" s="220"/>
      <c r="F127" s="249"/>
    </row>
    <row r="128" spans="1:6" s="201" customFormat="1" ht="15" x14ac:dyDescent="0.25">
      <c r="A128" s="248"/>
      <c r="B128" s="217"/>
      <c r="C128" s="218"/>
      <c r="D128" s="219"/>
      <c r="E128" s="219"/>
      <c r="F128" s="206"/>
    </row>
    <row r="129" spans="1:6" s="201" customFormat="1" ht="15" x14ac:dyDescent="0.25">
      <c r="A129" s="247"/>
      <c r="B129" s="190"/>
      <c r="C129" s="223"/>
      <c r="D129" s="220"/>
      <c r="E129" s="192"/>
      <c r="F129" s="249"/>
    </row>
    <row r="130" spans="1:6" s="201" customFormat="1" ht="15" x14ac:dyDescent="0.25">
      <c r="A130" s="248"/>
      <c r="B130" s="217"/>
      <c r="C130" s="218"/>
      <c r="D130" s="219"/>
      <c r="E130" s="202"/>
      <c r="F130" s="206"/>
    </row>
    <row r="131" spans="1:6" s="201" customFormat="1" ht="15" x14ac:dyDescent="0.25">
      <c r="A131" s="247"/>
      <c r="B131" s="190"/>
      <c r="C131" s="223"/>
      <c r="D131" s="220"/>
      <c r="E131" s="192"/>
      <c r="F131" s="220"/>
    </row>
    <row r="132" spans="1:6" s="201" customFormat="1" ht="15" x14ac:dyDescent="0.25">
      <c r="A132" s="247"/>
      <c r="B132" s="190"/>
      <c r="C132" s="223"/>
      <c r="D132" s="220"/>
      <c r="E132" s="220"/>
      <c r="F132" s="220"/>
    </row>
    <row r="133" spans="1:6" s="201" customFormat="1" ht="15" x14ac:dyDescent="0.25">
      <c r="A133" s="248"/>
      <c r="B133" s="217"/>
      <c r="C133" s="218"/>
      <c r="D133" s="219"/>
      <c r="E133" s="219"/>
      <c r="F133" s="206"/>
    </row>
    <row r="134" spans="1:6" s="201" customFormat="1" ht="15" x14ac:dyDescent="0.25">
      <c r="A134" s="248"/>
      <c r="B134" s="217"/>
      <c r="C134" s="218"/>
      <c r="D134" s="219"/>
      <c r="E134" s="219"/>
      <c r="F134" s="206"/>
    </row>
    <row r="135" spans="1:6" s="201" customFormat="1" ht="15" x14ac:dyDescent="0.25">
      <c r="A135" s="248"/>
      <c r="B135" s="217"/>
      <c r="C135" s="218"/>
      <c r="D135" s="219"/>
      <c r="E135" s="219"/>
      <c r="F135" s="206"/>
    </row>
    <row r="136" spans="1:6" s="201" customFormat="1" ht="15" x14ac:dyDescent="0.25">
      <c r="A136" s="248"/>
      <c r="B136" s="217"/>
      <c r="C136" s="218"/>
      <c r="D136" s="219"/>
      <c r="E136" s="219"/>
      <c r="F136" s="206"/>
    </row>
    <row r="137" spans="1:6" s="201" customFormat="1" ht="15" x14ac:dyDescent="0.25">
      <c r="A137" s="247"/>
      <c r="B137" s="190"/>
      <c r="C137" s="223"/>
      <c r="D137" s="220"/>
      <c r="E137" s="192"/>
      <c r="F137" s="220"/>
    </row>
    <row r="138" spans="1:6" s="201" customFormat="1" ht="15" x14ac:dyDescent="0.25">
      <c r="A138" s="248"/>
      <c r="B138" s="217"/>
      <c r="C138" s="218"/>
      <c r="D138" s="219"/>
      <c r="E138" s="202"/>
      <c r="F138" s="206"/>
    </row>
    <row r="139" spans="1:6" s="201" customFormat="1" ht="15" x14ac:dyDescent="0.25">
      <c r="A139" s="248"/>
      <c r="B139" s="217"/>
      <c r="C139" s="218"/>
      <c r="D139" s="219"/>
      <c r="E139" s="202"/>
      <c r="F139" s="206"/>
    </row>
    <row r="140" spans="1:6" s="201" customFormat="1" ht="15" x14ac:dyDescent="0.25">
      <c r="A140" s="248"/>
      <c r="B140" s="217"/>
      <c r="C140" s="218"/>
      <c r="D140" s="219"/>
      <c r="E140" s="202"/>
      <c r="F140" s="206"/>
    </row>
    <row r="141" spans="1:6" s="201" customFormat="1" ht="15" x14ac:dyDescent="0.25">
      <c r="A141" s="248"/>
      <c r="B141" s="217"/>
      <c r="C141" s="218"/>
      <c r="D141" s="219"/>
      <c r="E141" s="202"/>
      <c r="F141" s="206"/>
    </row>
    <row r="142" spans="1:6" s="201" customFormat="1" ht="15" x14ac:dyDescent="0.25">
      <c r="A142" s="248"/>
      <c r="B142" s="217"/>
      <c r="C142" s="218"/>
      <c r="D142" s="219"/>
      <c r="E142" s="202"/>
      <c r="F142" s="206"/>
    </row>
    <row r="143" spans="1:6" s="201" customFormat="1" ht="15" x14ac:dyDescent="0.25">
      <c r="A143" s="248"/>
      <c r="B143" s="217"/>
      <c r="C143" s="218"/>
      <c r="D143" s="219"/>
      <c r="E143" s="202"/>
      <c r="F143" s="206"/>
    </row>
    <row r="144" spans="1:6" s="201" customFormat="1" ht="12" customHeight="1" x14ac:dyDescent="0.25">
      <c r="A144" s="247"/>
      <c r="B144" s="190"/>
      <c r="C144" s="232"/>
      <c r="D144" s="192"/>
      <c r="E144" s="192"/>
      <c r="F144" s="249"/>
    </row>
    <row r="145" spans="1:6" s="201" customFormat="1" ht="15" x14ac:dyDescent="0.25">
      <c r="A145" s="248"/>
      <c r="B145" s="217"/>
      <c r="C145" s="218"/>
      <c r="D145" s="219"/>
      <c r="E145" s="202"/>
      <c r="F145" s="206"/>
    </row>
    <row r="146" spans="1:6" s="201" customFormat="1" ht="15" x14ac:dyDescent="0.25">
      <c r="A146" s="248"/>
      <c r="B146" s="217"/>
      <c r="C146" s="218"/>
      <c r="D146" s="219"/>
      <c r="E146" s="202"/>
      <c r="F146" s="206"/>
    </row>
    <row r="147" spans="1:6" s="201" customFormat="1" ht="15" x14ac:dyDescent="0.25">
      <c r="A147" s="248"/>
      <c r="B147" s="217"/>
      <c r="C147" s="218"/>
      <c r="D147" s="219"/>
      <c r="E147" s="202"/>
      <c r="F147" s="206"/>
    </row>
    <row r="148" spans="1:6" s="201" customFormat="1" ht="15" x14ac:dyDescent="0.25">
      <c r="A148" s="248"/>
      <c r="B148" s="217"/>
      <c r="C148" s="218"/>
      <c r="D148" s="219"/>
      <c r="E148" s="202"/>
      <c r="F148" s="206"/>
    </row>
    <row r="149" spans="1:6" s="201" customFormat="1" ht="15" x14ac:dyDescent="0.25">
      <c r="A149" s="248"/>
      <c r="B149" s="217"/>
      <c r="C149" s="218"/>
      <c r="D149" s="219"/>
      <c r="E149" s="202"/>
      <c r="F149" s="206"/>
    </row>
    <row r="150" spans="1:6" s="201" customFormat="1" ht="15" x14ac:dyDescent="0.25">
      <c r="A150" s="248"/>
      <c r="B150" s="217"/>
      <c r="C150" s="218"/>
      <c r="D150" s="219"/>
      <c r="E150" s="202"/>
      <c r="F150" s="206"/>
    </row>
    <row r="151" spans="1:6" s="201" customFormat="1" ht="15" x14ac:dyDescent="0.25">
      <c r="A151" s="248"/>
      <c r="B151" s="217"/>
      <c r="C151" s="218"/>
      <c r="D151" s="219"/>
      <c r="E151" s="202"/>
      <c r="F151" s="206"/>
    </row>
    <row r="152" spans="1:6" s="201" customFormat="1" ht="15" x14ac:dyDescent="0.25">
      <c r="A152" s="248"/>
      <c r="B152" s="217"/>
      <c r="C152" s="218"/>
      <c r="D152" s="219"/>
      <c r="E152" s="202"/>
      <c r="F152" s="206"/>
    </row>
    <row r="153" spans="1:6" s="201" customFormat="1" ht="15" x14ac:dyDescent="0.25">
      <c r="A153" s="248"/>
      <c r="B153" s="217"/>
      <c r="C153" s="218"/>
      <c r="D153" s="219"/>
      <c r="E153" s="202"/>
      <c r="F153" s="206"/>
    </row>
    <row r="154" spans="1:6" s="201" customFormat="1" ht="15" x14ac:dyDescent="0.25">
      <c r="A154" s="247"/>
      <c r="B154" s="190"/>
      <c r="C154" s="223"/>
      <c r="D154" s="220"/>
      <c r="E154" s="192"/>
      <c r="F154" s="249"/>
    </row>
    <row r="155" spans="1:6" s="201" customFormat="1" ht="15" x14ac:dyDescent="0.25">
      <c r="A155" s="248"/>
      <c r="B155" s="217"/>
      <c r="C155" s="218"/>
      <c r="D155" s="219"/>
      <c r="E155" s="202"/>
      <c r="F155" s="206"/>
    </row>
    <row r="156" spans="1:6" s="201" customFormat="1" ht="15" x14ac:dyDescent="0.25">
      <c r="A156" s="247"/>
      <c r="B156" s="190"/>
      <c r="C156" s="223"/>
      <c r="D156" s="220"/>
      <c r="E156" s="220"/>
      <c r="F156" s="220"/>
    </row>
    <row r="157" spans="1:6" s="201" customFormat="1" ht="15" x14ac:dyDescent="0.25">
      <c r="A157" s="248"/>
      <c r="B157" s="217"/>
      <c r="C157" s="218"/>
      <c r="D157" s="219"/>
      <c r="E157" s="202"/>
      <c r="F157" s="206"/>
    </row>
    <row r="158" spans="1:6" s="201" customFormat="1" ht="15" x14ac:dyDescent="0.25">
      <c r="A158" s="248"/>
      <c r="B158" s="217"/>
      <c r="C158" s="218"/>
      <c r="D158" s="219"/>
      <c r="E158" s="202"/>
      <c r="F158" s="206"/>
    </row>
    <row r="159" spans="1:6" s="201" customFormat="1" ht="15" x14ac:dyDescent="0.25">
      <c r="A159" s="248"/>
      <c r="B159" s="217"/>
      <c r="C159" s="218"/>
      <c r="D159" s="219"/>
      <c r="E159" s="202"/>
      <c r="F159" s="206"/>
    </row>
    <row r="160" spans="1:6" s="201" customFormat="1" ht="15" x14ac:dyDescent="0.25">
      <c r="A160" s="248"/>
      <c r="B160" s="217"/>
      <c r="C160" s="218"/>
      <c r="D160" s="219"/>
      <c r="E160" s="202"/>
      <c r="F160" s="206"/>
    </row>
    <row r="161" spans="1:13" s="201" customFormat="1" ht="15" x14ac:dyDescent="0.25">
      <c r="A161" s="248"/>
      <c r="B161" s="217"/>
      <c r="C161" s="218"/>
      <c r="D161" s="219"/>
      <c r="E161" s="202"/>
      <c r="F161" s="206"/>
    </row>
    <row r="162" spans="1:13" s="201" customFormat="1" ht="15" x14ac:dyDescent="0.25">
      <c r="A162" s="247"/>
      <c r="B162" s="190"/>
      <c r="C162" s="223"/>
      <c r="D162" s="220"/>
      <c r="E162" s="192"/>
      <c r="F162" s="220"/>
    </row>
    <row r="163" spans="1:13" s="201" customFormat="1" ht="15" x14ac:dyDescent="0.25">
      <c r="A163" s="247"/>
      <c r="B163" s="190"/>
      <c r="C163" s="223"/>
      <c r="D163" s="220"/>
      <c r="E163" s="192"/>
      <c r="F163" s="220"/>
    </row>
    <row r="164" spans="1:13" s="201" customFormat="1" ht="15" x14ac:dyDescent="0.25">
      <c r="A164" s="248"/>
      <c r="B164" s="217"/>
      <c r="C164" s="218"/>
      <c r="D164" s="219"/>
      <c r="E164" s="202"/>
      <c r="F164" s="206"/>
    </row>
    <row r="165" spans="1:13" s="201" customFormat="1" ht="15" x14ac:dyDescent="0.25">
      <c r="A165" s="248"/>
      <c r="B165" s="217"/>
      <c r="C165" s="218"/>
      <c r="D165" s="219"/>
      <c r="E165" s="202"/>
      <c r="F165" s="206"/>
    </row>
    <row r="166" spans="1:13" s="201" customFormat="1" ht="15" x14ac:dyDescent="0.25">
      <c r="A166" s="247"/>
      <c r="B166" s="190"/>
      <c r="C166" s="223"/>
      <c r="D166" s="220"/>
      <c r="E166" s="192"/>
      <c r="F166" s="206"/>
    </row>
    <row r="167" spans="1:13" s="201" customFormat="1" ht="15" x14ac:dyDescent="0.25">
      <c r="A167" s="247"/>
      <c r="B167" s="190"/>
      <c r="C167" s="218"/>
      <c r="D167" s="219"/>
      <c r="E167" s="202"/>
      <c r="F167" s="206"/>
    </row>
    <row r="168" spans="1:13" s="201" customFormat="1" ht="15" x14ac:dyDescent="0.25">
      <c r="A168" s="248"/>
      <c r="B168" s="217"/>
      <c r="C168" s="218"/>
      <c r="D168" s="219"/>
      <c r="E168" s="202"/>
      <c r="F168" s="206"/>
    </row>
    <row r="169" spans="1:13" s="201" customFormat="1" ht="15" x14ac:dyDescent="0.25">
      <c r="A169" s="247"/>
      <c r="B169" s="190"/>
      <c r="C169" s="223"/>
      <c r="D169" s="220"/>
      <c r="E169" s="192"/>
      <c r="F169" s="220"/>
    </row>
    <row r="170" spans="1:13" s="201" customFormat="1" ht="15" x14ac:dyDescent="0.25">
      <c r="A170" s="247"/>
      <c r="B170" s="190"/>
      <c r="C170" s="223"/>
      <c r="D170" s="220"/>
      <c r="E170" s="192"/>
      <c r="F170" s="206"/>
    </row>
    <row r="171" spans="1:13" s="201" customFormat="1" ht="15" x14ac:dyDescent="0.25">
      <c r="A171" s="248"/>
      <c r="B171" s="217"/>
      <c r="D171" s="202"/>
      <c r="E171" s="202"/>
      <c r="F171" s="206"/>
    </row>
    <row r="172" spans="1:13" s="201" customFormat="1" ht="15" x14ac:dyDescent="0.25">
      <c r="A172" s="248"/>
      <c r="B172" s="217"/>
      <c r="C172" s="191"/>
      <c r="D172" s="202"/>
      <c r="E172" s="202"/>
      <c r="F172" s="206"/>
    </row>
    <row r="173" spans="1:13" s="201" customFormat="1" ht="15" x14ac:dyDescent="0.25">
      <c r="A173" s="248"/>
      <c r="B173" s="217"/>
      <c r="D173" s="202"/>
      <c r="E173" s="202"/>
      <c r="F173" s="206"/>
    </row>
    <row r="174" spans="1:13" s="201" customFormat="1" ht="15" x14ac:dyDescent="0.25">
      <c r="A174" s="248"/>
      <c r="B174" s="217"/>
      <c r="D174" s="192"/>
      <c r="E174" s="192"/>
      <c r="F174" s="206"/>
      <c r="M174" s="202"/>
    </row>
    <row r="175" spans="1:13" s="201" customFormat="1" ht="15" x14ac:dyDescent="0.25">
      <c r="A175" s="248"/>
      <c r="B175" s="217"/>
      <c r="D175" s="192"/>
      <c r="E175" s="202"/>
      <c r="F175" s="206"/>
    </row>
    <row r="176" spans="1:13" s="201" customFormat="1" ht="15" x14ac:dyDescent="0.25">
      <c r="A176" s="776"/>
      <c r="B176" s="776"/>
      <c r="C176" s="232"/>
      <c r="D176" s="192"/>
      <c r="E176" s="192"/>
      <c r="F176" s="192"/>
    </row>
    <row r="177" spans="3:5" s="201" customFormat="1" x14ac:dyDescent="0.2">
      <c r="C177" s="191"/>
      <c r="D177" s="202"/>
      <c r="E177" s="202"/>
    </row>
    <row r="178" spans="3:5" s="201" customFormat="1" x14ac:dyDescent="0.2">
      <c r="C178" s="191"/>
      <c r="D178" s="202"/>
      <c r="E178" s="202"/>
    </row>
    <row r="179" spans="3:5" s="201" customFormat="1" x14ac:dyDescent="0.2">
      <c r="C179" s="191"/>
      <c r="D179" s="202"/>
      <c r="E179" s="202"/>
    </row>
    <row r="180" spans="3:5" s="201" customFormat="1" x14ac:dyDescent="0.2">
      <c r="C180" s="191"/>
      <c r="D180" s="202"/>
      <c r="E180" s="202"/>
    </row>
    <row r="181" spans="3:5" s="201" customFormat="1" x14ac:dyDescent="0.2">
      <c r="C181" s="191"/>
      <c r="D181" s="202"/>
      <c r="E181" s="202"/>
    </row>
    <row r="182" spans="3:5" s="201" customFormat="1" x14ac:dyDescent="0.2">
      <c r="C182" s="191"/>
      <c r="D182" s="202"/>
      <c r="E182" s="202"/>
    </row>
    <row r="183" spans="3:5" s="201" customFormat="1" x14ac:dyDescent="0.2">
      <c r="C183" s="191"/>
      <c r="D183" s="202"/>
      <c r="E183" s="202"/>
    </row>
    <row r="184" spans="3:5" s="201" customFormat="1" x14ac:dyDescent="0.2">
      <c r="C184" s="191"/>
      <c r="D184" s="202"/>
      <c r="E184" s="202"/>
    </row>
    <row r="185" spans="3:5" s="201" customFormat="1" ht="13.5" customHeight="1" x14ac:dyDescent="0.2">
      <c r="C185" s="191"/>
      <c r="D185" s="202"/>
      <c r="E185" s="202"/>
    </row>
    <row r="186" spans="3:5" s="201" customFormat="1" ht="13.5" customHeight="1" x14ac:dyDescent="0.2">
      <c r="C186" s="191"/>
      <c r="D186" s="202"/>
      <c r="E186" s="202"/>
    </row>
    <row r="187" spans="3:5" s="201" customFormat="1" ht="13.5" customHeight="1" x14ac:dyDescent="0.2">
      <c r="C187" s="191"/>
      <c r="D187" s="202"/>
      <c r="E187" s="202"/>
    </row>
    <row r="188" spans="3:5" s="201" customFormat="1" ht="13.5" customHeight="1" x14ac:dyDescent="0.2">
      <c r="C188" s="191"/>
      <c r="D188" s="202"/>
      <c r="E188" s="202"/>
    </row>
    <row r="189" spans="3:5" s="201" customFormat="1" x14ac:dyDescent="0.2">
      <c r="C189" s="191"/>
      <c r="D189" s="202"/>
      <c r="E189" s="202"/>
    </row>
    <row r="190" spans="3:5" s="201" customFormat="1" x14ac:dyDescent="0.2">
      <c r="C190" s="191"/>
      <c r="D190" s="202"/>
      <c r="E190" s="202"/>
    </row>
    <row r="191" spans="3:5" s="201" customFormat="1" x14ac:dyDescent="0.2">
      <c r="C191" s="191"/>
      <c r="D191" s="202"/>
      <c r="E191" s="202"/>
    </row>
    <row r="192" spans="3:5" s="201" customFormat="1" x14ac:dyDescent="0.2">
      <c r="C192" s="191"/>
      <c r="D192" s="202"/>
      <c r="E192" s="202"/>
    </row>
    <row r="193" spans="1:6" s="201" customFormat="1" x14ac:dyDescent="0.2">
      <c r="C193" s="191"/>
      <c r="D193" s="202"/>
      <c r="E193" s="202"/>
    </row>
    <row r="194" spans="1:6" s="201" customFormat="1" x14ac:dyDescent="0.2">
      <c r="C194" s="191"/>
      <c r="D194" s="202"/>
      <c r="E194" s="202"/>
    </row>
    <row r="195" spans="1:6" s="201" customFormat="1" x14ac:dyDescent="0.2">
      <c r="C195" s="191"/>
      <c r="D195" s="202"/>
      <c r="E195" s="202"/>
    </row>
    <row r="196" spans="1:6" s="201" customFormat="1" ht="21" customHeight="1" x14ac:dyDescent="0.35">
      <c r="A196" s="775"/>
      <c r="B196" s="775"/>
      <c r="C196" s="191"/>
      <c r="D196" s="202"/>
      <c r="E196" s="202"/>
    </row>
    <row r="197" spans="1:6" s="201" customFormat="1" ht="21" x14ac:dyDescent="0.35">
      <c r="A197" s="238"/>
      <c r="B197" s="238"/>
      <c r="C197" s="191"/>
      <c r="D197" s="202"/>
      <c r="E197" s="202"/>
    </row>
    <row r="198" spans="1:6" s="201" customFormat="1" ht="27" customHeight="1" x14ac:dyDescent="0.25">
      <c r="A198" s="777"/>
      <c r="B198" s="777"/>
      <c r="C198" s="191"/>
      <c r="D198" s="202"/>
      <c r="E198" s="202"/>
    </row>
    <row r="199" spans="1:6" s="201" customFormat="1" ht="15" x14ac:dyDescent="0.25">
      <c r="A199" s="250"/>
      <c r="B199" s="250"/>
      <c r="C199" s="191"/>
      <c r="D199" s="202"/>
      <c r="E199" s="202"/>
    </row>
    <row r="200" spans="1:6" s="201" customFormat="1" ht="15" x14ac:dyDescent="0.25">
      <c r="A200" s="240"/>
      <c r="B200" s="241"/>
      <c r="C200" s="242"/>
      <c r="D200" s="243"/>
      <c r="E200" s="244"/>
      <c r="F200" s="242"/>
    </row>
    <row r="201" spans="1:6" s="201" customFormat="1" ht="34.5" customHeight="1" x14ac:dyDescent="0.25">
      <c r="B201" s="214"/>
      <c r="C201" s="214"/>
      <c r="D201" s="251"/>
      <c r="E201" s="246"/>
      <c r="F201" s="242"/>
    </row>
    <row r="202" spans="1:6" s="201" customFormat="1" ht="15" x14ac:dyDescent="0.25">
      <c r="A202" s="247"/>
      <c r="B202" s="190"/>
      <c r="C202" s="223"/>
      <c r="D202" s="220"/>
      <c r="E202" s="220"/>
      <c r="F202" s="206"/>
    </row>
    <row r="203" spans="1:6" s="201" customFormat="1" ht="15" x14ac:dyDescent="0.25">
      <c r="A203" s="248"/>
      <c r="B203" s="190"/>
      <c r="C203" s="218"/>
      <c r="D203" s="219"/>
      <c r="E203" s="220"/>
      <c r="F203" s="206"/>
    </row>
    <row r="204" spans="1:6" s="201" customFormat="1" ht="15" x14ac:dyDescent="0.25">
      <c r="A204" s="248"/>
      <c r="B204" s="217"/>
      <c r="C204" s="218"/>
      <c r="D204" s="219"/>
      <c r="E204" s="219"/>
      <c r="F204" s="206"/>
    </row>
    <row r="205" spans="1:6" s="201" customFormat="1" ht="15" x14ac:dyDescent="0.25">
      <c r="A205" s="247"/>
      <c r="B205" s="190"/>
      <c r="C205" s="223"/>
      <c r="D205" s="220"/>
      <c r="E205" s="220"/>
      <c r="F205" s="206"/>
    </row>
    <row r="206" spans="1:6" s="201" customFormat="1" ht="15" x14ac:dyDescent="0.25">
      <c r="A206" s="248"/>
      <c r="B206" s="217"/>
      <c r="C206" s="218"/>
      <c r="D206" s="219"/>
      <c r="E206" s="219"/>
      <c r="F206" s="206"/>
    </row>
    <row r="207" spans="1:6" s="201" customFormat="1" ht="15" x14ac:dyDescent="0.25">
      <c r="A207" s="247"/>
      <c r="B207" s="190"/>
      <c r="C207" s="223"/>
      <c r="D207" s="192"/>
      <c r="E207" s="192"/>
      <c r="F207" s="206"/>
    </row>
    <row r="208" spans="1:6" s="201" customFormat="1" ht="15" x14ac:dyDescent="0.25">
      <c r="A208" s="248"/>
      <c r="B208" s="217"/>
      <c r="C208" s="218"/>
      <c r="D208" s="202"/>
      <c r="E208" s="202"/>
      <c r="F208" s="206"/>
    </row>
    <row r="209" spans="1:12" s="201" customFormat="1" ht="15" x14ac:dyDescent="0.25">
      <c r="A209" s="247"/>
      <c r="B209" s="190"/>
      <c r="C209" s="223"/>
      <c r="D209" s="220"/>
      <c r="E209" s="192"/>
      <c r="F209" s="220"/>
    </row>
    <row r="210" spans="1:12" s="201" customFormat="1" ht="15" x14ac:dyDescent="0.25">
      <c r="A210" s="247"/>
      <c r="B210" s="190"/>
      <c r="C210" s="223"/>
      <c r="D210" s="252"/>
      <c r="E210" s="220"/>
      <c r="F210" s="220"/>
    </row>
    <row r="211" spans="1:12" s="201" customFormat="1" ht="15" x14ac:dyDescent="0.25">
      <c r="A211" s="248"/>
      <c r="B211" s="217"/>
      <c r="C211" s="218"/>
      <c r="D211" s="219"/>
      <c r="E211" s="219"/>
      <c r="F211" s="206"/>
      <c r="I211" s="202"/>
      <c r="L211" s="253"/>
    </row>
    <row r="212" spans="1:12" s="201" customFormat="1" ht="15" x14ac:dyDescent="0.25">
      <c r="A212" s="248"/>
      <c r="B212" s="217"/>
      <c r="C212" s="218"/>
      <c r="D212" s="254"/>
      <c r="E212" s="219"/>
      <c r="F212" s="206"/>
    </row>
    <row r="213" spans="1:12" s="201" customFormat="1" ht="15" x14ac:dyDescent="0.25">
      <c r="A213" s="248"/>
      <c r="B213" s="217"/>
      <c r="C213" s="218"/>
      <c r="D213" s="254"/>
      <c r="E213" s="219"/>
      <c r="F213" s="206"/>
    </row>
    <row r="214" spans="1:12" s="201" customFormat="1" ht="15" x14ac:dyDescent="0.25">
      <c r="A214" s="248"/>
      <c r="B214" s="217"/>
      <c r="C214" s="218"/>
      <c r="D214" s="254"/>
      <c r="E214" s="219"/>
      <c r="F214" s="206"/>
    </row>
    <row r="215" spans="1:12" s="201" customFormat="1" ht="15" x14ac:dyDescent="0.25">
      <c r="A215" s="247"/>
      <c r="B215" s="190"/>
      <c r="C215" s="223"/>
      <c r="D215" s="220"/>
      <c r="E215" s="192"/>
      <c r="F215" s="249"/>
    </row>
    <row r="216" spans="1:12" s="201" customFormat="1" ht="15" x14ac:dyDescent="0.25">
      <c r="A216" s="248"/>
      <c r="B216" s="217"/>
      <c r="C216" s="218"/>
      <c r="D216" s="202"/>
      <c r="E216" s="202"/>
      <c r="F216" s="206"/>
    </row>
    <row r="217" spans="1:12" s="201" customFormat="1" ht="15" x14ac:dyDescent="0.25">
      <c r="A217" s="248"/>
      <c r="B217" s="217"/>
      <c r="C217" s="218"/>
      <c r="D217" s="202"/>
      <c r="E217" s="202"/>
      <c r="F217" s="206"/>
    </row>
    <row r="218" spans="1:12" s="201" customFormat="1" ht="15" x14ac:dyDescent="0.25">
      <c r="A218" s="248"/>
      <c r="B218" s="217"/>
      <c r="C218" s="218"/>
      <c r="D218" s="202"/>
      <c r="E218" s="202"/>
      <c r="F218" s="206"/>
      <c r="I218" s="202"/>
    </row>
    <row r="219" spans="1:12" s="201" customFormat="1" ht="15" x14ac:dyDescent="0.25">
      <c r="A219" s="248"/>
      <c r="B219" s="217"/>
      <c r="C219" s="218"/>
      <c r="D219" s="202"/>
      <c r="E219" s="202"/>
      <c r="F219" s="206"/>
    </row>
    <row r="220" spans="1:12" s="201" customFormat="1" ht="15" x14ac:dyDescent="0.25">
      <c r="A220" s="248"/>
      <c r="B220" s="217"/>
      <c r="C220" s="218"/>
      <c r="D220" s="202"/>
      <c r="E220" s="202"/>
      <c r="F220" s="206"/>
    </row>
    <row r="221" spans="1:12" s="201" customFormat="1" ht="15" x14ac:dyDescent="0.25">
      <c r="A221" s="247"/>
      <c r="B221" s="190"/>
      <c r="C221" s="223"/>
      <c r="D221" s="220"/>
      <c r="E221" s="192"/>
      <c r="F221" s="255"/>
    </row>
    <row r="222" spans="1:12" s="201" customFormat="1" ht="15" x14ac:dyDescent="0.25">
      <c r="A222" s="248"/>
      <c r="B222" s="217"/>
      <c r="C222" s="218"/>
      <c r="D222" s="202"/>
      <c r="E222" s="202"/>
      <c r="F222" s="206"/>
    </row>
    <row r="223" spans="1:12" s="201" customFormat="1" ht="15" x14ac:dyDescent="0.25">
      <c r="A223" s="248"/>
      <c r="B223" s="217"/>
      <c r="C223" s="218"/>
      <c r="D223" s="202"/>
      <c r="E223" s="202"/>
      <c r="F223" s="206"/>
      <c r="L223" s="253"/>
    </row>
    <row r="224" spans="1:12" s="201" customFormat="1" ht="15" x14ac:dyDescent="0.25">
      <c r="A224" s="248"/>
      <c r="B224" s="217"/>
      <c r="C224" s="218"/>
      <c r="D224" s="202"/>
      <c r="E224" s="202"/>
      <c r="F224" s="206"/>
    </row>
    <row r="225" spans="1:6" s="201" customFormat="1" ht="15" x14ac:dyDescent="0.25">
      <c r="A225" s="248"/>
      <c r="B225" s="217"/>
      <c r="C225" s="218"/>
      <c r="D225" s="202"/>
      <c r="E225" s="202"/>
      <c r="F225" s="206"/>
    </row>
    <row r="226" spans="1:6" s="201" customFormat="1" ht="15" x14ac:dyDescent="0.25">
      <c r="A226" s="248"/>
      <c r="B226" s="217"/>
      <c r="C226" s="218"/>
      <c r="D226" s="202"/>
      <c r="E226" s="202"/>
      <c r="F226" s="206"/>
    </row>
    <row r="227" spans="1:6" s="201" customFormat="1" ht="15" x14ac:dyDescent="0.25">
      <c r="A227" s="248"/>
      <c r="B227" s="217"/>
      <c r="C227" s="218"/>
      <c r="D227" s="202"/>
      <c r="E227" s="202"/>
      <c r="F227" s="206"/>
    </row>
    <row r="228" spans="1:6" s="201" customFormat="1" ht="15" x14ac:dyDescent="0.25">
      <c r="A228" s="248"/>
      <c r="B228" s="217"/>
      <c r="C228" s="218"/>
      <c r="D228" s="202"/>
      <c r="E228" s="202"/>
      <c r="F228" s="206"/>
    </row>
    <row r="229" spans="1:6" s="201" customFormat="1" ht="15" x14ac:dyDescent="0.25">
      <c r="A229" s="248"/>
      <c r="B229" s="217"/>
      <c r="C229" s="218"/>
      <c r="D229" s="202"/>
      <c r="E229" s="202"/>
      <c r="F229" s="206"/>
    </row>
    <row r="230" spans="1:6" s="201" customFormat="1" ht="15" x14ac:dyDescent="0.25">
      <c r="A230" s="248"/>
      <c r="B230" s="217"/>
      <c r="C230" s="218"/>
      <c r="D230" s="202"/>
      <c r="E230" s="202"/>
      <c r="F230" s="206"/>
    </row>
    <row r="231" spans="1:6" s="201" customFormat="1" ht="15" x14ac:dyDescent="0.25">
      <c r="A231" s="247"/>
      <c r="B231" s="190"/>
      <c r="C231" s="223"/>
      <c r="D231" s="220"/>
      <c r="E231" s="192"/>
      <c r="F231" s="249"/>
    </row>
    <row r="232" spans="1:6" s="201" customFormat="1" ht="15" x14ac:dyDescent="0.25">
      <c r="A232" s="248"/>
      <c r="B232" s="217"/>
      <c r="C232" s="218"/>
      <c r="D232" s="202"/>
      <c r="E232" s="202"/>
      <c r="F232" s="206"/>
    </row>
    <row r="233" spans="1:6" s="201" customFormat="1" ht="15" x14ac:dyDescent="0.25">
      <c r="A233" s="247"/>
      <c r="B233" s="190"/>
      <c r="C233" s="223"/>
      <c r="D233" s="220"/>
      <c r="E233" s="192"/>
      <c r="F233" s="220"/>
    </row>
    <row r="234" spans="1:6" s="201" customFormat="1" ht="15" x14ac:dyDescent="0.25">
      <c r="A234" s="248"/>
      <c r="B234" s="217"/>
      <c r="C234" s="218"/>
      <c r="D234" s="202"/>
      <c r="E234" s="202"/>
      <c r="F234" s="206"/>
    </row>
    <row r="235" spans="1:6" s="201" customFormat="1" ht="15" x14ac:dyDescent="0.25">
      <c r="A235" s="248"/>
      <c r="B235" s="217"/>
      <c r="C235" s="218"/>
      <c r="D235" s="202"/>
      <c r="E235" s="202"/>
      <c r="F235" s="206"/>
    </row>
    <row r="236" spans="1:6" s="201" customFormat="1" ht="15" x14ac:dyDescent="0.25">
      <c r="A236" s="248"/>
      <c r="B236" s="217"/>
      <c r="C236" s="218"/>
      <c r="D236" s="202"/>
      <c r="E236" s="202"/>
      <c r="F236" s="206"/>
    </row>
    <row r="237" spans="1:6" s="201" customFormat="1" ht="15" x14ac:dyDescent="0.25">
      <c r="A237" s="248"/>
      <c r="B237" s="217"/>
      <c r="C237" s="218"/>
      <c r="D237" s="202"/>
      <c r="E237" s="202"/>
      <c r="F237" s="206"/>
    </row>
    <row r="238" spans="1:6" s="201" customFormat="1" ht="15" x14ac:dyDescent="0.25">
      <c r="A238" s="248"/>
      <c r="B238" s="217"/>
      <c r="C238" s="218"/>
      <c r="D238" s="202"/>
      <c r="E238" s="202"/>
      <c r="F238" s="206"/>
    </row>
    <row r="239" spans="1:6" s="201" customFormat="1" ht="15" x14ac:dyDescent="0.25">
      <c r="A239" s="247"/>
      <c r="B239" s="190"/>
      <c r="C239" s="223"/>
      <c r="D239" s="220"/>
      <c r="E239" s="192"/>
      <c r="F239" s="220"/>
    </row>
    <row r="240" spans="1:6" s="201" customFormat="1" ht="15" x14ac:dyDescent="0.25">
      <c r="A240" s="247"/>
      <c r="B240" s="190"/>
      <c r="C240" s="223"/>
      <c r="D240" s="220"/>
      <c r="E240" s="192"/>
      <c r="F240" s="220"/>
    </row>
    <row r="241" spans="1:6" s="201" customFormat="1" ht="15" x14ac:dyDescent="0.25">
      <c r="A241" s="248"/>
      <c r="B241" s="217"/>
      <c r="C241" s="218"/>
      <c r="D241" s="202"/>
      <c r="E241" s="202"/>
      <c r="F241" s="206"/>
    </row>
    <row r="242" spans="1:6" s="201" customFormat="1" ht="15" x14ac:dyDescent="0.25">
      <c r="A242" s="248"/>
      <c r="B242" s="217"/>
      <c r="C242" s="218"/>
      <c r="D242" s="202"/>
      <c r="E242" s="202"/>
      <c r="F242" s="206"/>
    </row>
    <row r="243" spans="1:6" s="201" customFormat="1" ht="15" x14ac:dyDescent="0.25">
      <c r="A243" s="248"/>
      <c r="B243" s="217"/>
      <c r="C243" s="218"/>
      <c r="D243" s="202"/>
      <c r="E243" s="202"/>
      <c r="F243" s="206"/>
    </row>
    <row r="244" spans="1:6" s="201" customFormat="1" ht="15" x14ac:dyDescent="0.25">
      <c r="A244" s="247"/>
      <c r="B244" s="190"/>
      <c r="C244" s="223"/>
      <c r="D244" s="220"/>
      <c r="E244" s="192"/>
      <c r="F244" s="206"/>
    </row>
    <row r="245" spans="1:6" s="201" customFormat="1" ht="15" x14ac:dyDescent="0.25">
      <c r="A245" s="247"/>
      <c r="B245" s="190"/>
      <c r="C245" s="218"/>
      <c r="D245" s="192"/>
      <c r="E245" s="192"/>
      <c r="F245" s="206"/>
    </row>
    <row r="246" spans="1:6" s="201" customFormat="1" ht="15" x14ac:dyDescent="0.25">
      <c r="A246" s="248"/>
      <c r="B246" s="217"/>
      <c r="C246" s="218"/>
      <c r="D246" s="202"/>
      <c r="E246" s="202"/>
      <c r="F246" s="206"/>
    </row>
    <row r="247" spans="1:6" s="201" customFormat="1" ht="15" x14ac:dyDescent="0.25">
      <c r="A247" s="247"/>
      <c r="B247" s="190"/>
      <c r="C247" s="223"/>
      <c r="D247" s="192"/>
      <c r="E247" s="192"/>
      <c r="F247" s="206"/>
    </row>
    <row r="248" spans="1:6" s="201" customFormat="1" ht="15" x14ac:dyDescent="0.25">
      <c r="A248" s="247"/>
      <c r="B248" s="190"/>
      <c r="C248" s="218"/>
      <c r="D248" s="202"/>
      <c r="E248" s="192"/>
      <c r="F248" s="206"/>
    </row>
    <row r="249" spans="1:6" s="201" customFormat="1" ht="15" x14ac:dyDescent="0.25">
      <c r="A249" s="248"/>
      <c r="B249" s="217"/>
      <c r="C249" s="218"/>
      <c r="D249" s="202"/>
      <c r="E249" s="202"/>
      <c r="F249" s="206"/>
    </row>
    <row r="250" spans="1:6" s="201" customFormat="1" ht="15" x14ac:dyDescent="0.25">
      <c r="A250" s="248"/>
      <c r="B250" s="217"/>
      <c r="C250" s="218"/>
      <c r="D250" s="202"/>
      <c r="E250" s="202"/>
      <c r="F250" s="206"/>
    </row>
    <row r="251" spans="1:6" s="201" customFormat="1" ht="15" x14ac:dyDescent="0.25">
      <c r="A251" s="248"/>
      <c r="B251" s="217"/>
      <c r="C251" s="218"/>
      <c r="D251" s="202"/>
      <c r="E251" s="202"/>
      <c r="F251" s="206"/>
    </row>
    <row r="252" spans="1:6" s="201" customFormat="1" ht="15" x14ac:dyDescent="0.25">
      <c r="A252" s="248"/>
      <c r="B252" s="217"/>
      <c r="C252" s="218"/>
      <c r="D252" s="202"/>
      <c r="E252" s="202"/>
      <c r="F252" s="206"/>
    </row>
    <row r="253" spans="1:6" s="201" customFormat="1" ht="15" x14ac:dyDescent="0.25">
      <c r="A253" s="247"/>
      <c r="B253" s="190"/>
      <c r="C253" s="223"/>
      <c r="D253" s="192"/>
      <c r="E253" s="192"/>
      <c r="F253" s="206"/>
    </row>
    <row r="254" spans="1:6" s="201" customFormat="1" ht="15" x14ac:dyDescent="0.25">
      <c r="A254" s="248"/>
      <c r="B254" s="217"/>
      <c r="C254" s="218"/>
      <c r="D254" s="202"/>
      <c r="E254" s="202"/>
      <c r="F254" s="206"/>
    </row>
    <row r="255" spans="1:6" s="201" customFormat="1" ht="15" x14ac:dyDescent="0.25">
      <c r="A255" s="247"/>
      <c r="B255" s="190"/>
      <c r="C255" s="223"/>
      <c r="D255" s="192"/>
      <c r="E255" s="192"/>
      <c r="F255" s="206"/>
    </row>
    <row r="256" spans="1:6" s="201" customFormat="1" ht="15" x14ac:dyDescent="0.25">
      <c r="A256" s="247"/>
      <c r="B256" s="190"/>
      <c r="C256" s="223"/>
      <c r="D256" s="192"/>
      <c r="E256" s="192"/>
      <c r="F256" s="206"/>
    </row>
    <row r="257" spans="1:6" s="201" customFormat="1" ht="15" x14ac:dyDescent="0.25">
      <c r="A257" s="248"/>
      <c r="B257" s="217"/>
      <c r="C257" s="218"/>
      <c r="D257" s="202"/>
      <c r="E257" s="202"/>
      <c r="F257" s="206"/>
    </row>
    <row r="258" spans="1:6" s="201" customFormat="1" ht="15" x14ac:dyDescent="0.25">
      <c r="A258" s="765"/>
      <c r="B258" s="765"/>
      <c r="C258" s="191"/>
      <c r="D258" s="192"/>
      <c r="E258" s="192"/>
      <c r="F258" s="192"/>
    </row>
    <row r="259" spans="1:6" s="201" customFormat="1" ht="15" x14ac:dyDescent="0.25">
      <c r="A259" s="190"/>
      <c r="B259" s="190"/>
      <c r="C259" s="191"/>
      <c r="D259" s="192"/>
      <c r="E259" s="192"/>
      <c r="F259" s="192"/>
    </row>
    <row r="260" spans="1:6" s="201" customFormat="1" ht="15" x14ac:dyDescent="0.25">
      <c r="A260" s="190"/>
      <c r="B260" s="190"/>
      <c r="C260" s="191"/>
      <c r="D260" s="192"/>
      <c r="E260" s="192"/>
      <c r="F260" s="192"/>
    </row>
    <row r="261" spans="1:6" s="201" customFormat="1" ht="15" x14ac:dyDescent="0.25">
      <c r="A261" s="190"/>
      <c r="B261" s="190"/>
      <c r="C261" s="191"/>
      <c r="D261" s="192"/>
      <c r="E261" s="192"/>
      <c r="F261" s="192"/>
    </row>
    <row r="262" spans="1:6" s="201" customFormat="1" ht="15" x14ac:dyDescent="0.25">
      <c r="A262" s="190"/>
      <c r="B262" s="190"/>
      <c r="C262" s="191"/>
      <c r="D262" s="192"/>
      <c r="E262" s="192"/>
      <c r="F262" s="192"/>
    </row>
    <row r="263" spans="1:6" s="201" customFormat="1" ht="15" x14ac:dyDescent="0.25">
      <c r="A263" s="190"/>
      <c r="B263" s="190"/>
      <c r="C263" s="191"/>
      <c r="D263" s="192"/>
      <c r="E263" s="192"/>
      <c r="F263" s="192"/>
    </row>
    <row r="264" spans="1:6" s="201" customFormat="1" ht="15" x14ac:dyDescent="0.25">
      <c r="A264" s="190"/>
      <c r="B264" s="190"/>
      <c r="C264" s="191"/>
      <c r="D264" s="192"/>
      <c r="E264" s="192"/>
      <c r="F264" s="192"/>
    </row>
    <row r="265" spans="1:6" s="201" customFormat="1" ht="15" x14ac:dyDescent="0.25">
      <c r="A265" s="190"/>
      <c r="B265" s="190"/>
      <c r="C265" s="191"/>
      <c r="D265" s="192"/>
      <c r="E265" s="192"/>
      <c r="F265" s="192"/>
    </row>
    <row r="266" spans="1:6" s="201" customFormat="1" ht="15" x14ac:dyDescent="0.25">
      <c r="A266" s="256"/>
      <c r="B266" s="256"/>
      <c r="C266" s="257"/>
      <c r="D266" s="258"/>
      <c r="E266" s="202"/>
    </row>
    <row r="267" spans="1:6" s="201" customFormat="1" ht="15" x14ac:dyDescent="0.25">
      <c r="A267" s="259"/>
      <c r="B267" s="259"/>
      <c r="C267" s="257"/>
      <c r="D267" s="258"/>
      <c r="E267" s="202"/>
    </row>
    <row r="268" spans="1:6" s="201" customFormat="1" ht="15" x14ac:dyDescent="0.25">
      <c r="A268" s="208"/>
      <c r="B268" s="209"/>
      <c r="C268" s="210"/>
      <c r="D268" s="211"/>
      <c r="E268" s="211"/>
      <c r="F268" s="212"/>
    </row>
    <row r="269" spans="1:6" s="201" customFormat="1" ht="15" x14ac:dyDescent="0.2">
      <c r="B269" s="209"/>
      <c r="C269" s="210"/>
      <c r="D269" s="221"/>
      <c r="E269" s="210"/>
      <c r="F269" s="213"/>
    </row>
    <row r="270" spans="1:6" s="201" customFormat="1" ht="15" x14ac:dyDescent="0.25">
      <c r="A270" s="206"/>
      <c r="B270" s="206"/>
      <c r="C270" s="218"/>
      <c r="D270" s="219"/>
      <c r="E270" s="202"/>
    </row>
    <row r="271" spans="1:6" s="201" customFormat="1" ht="15" x14ac:dyDescent="0.25">
      <c r="A271" s="206"/>
      <c r="B271" s="206"/>
      <c r="C271" s="223"/>
      <c r="D271" s="220"/>
      <c r="E271" s="192"/>
      <c r="F271" s="222"/>
    </row>
    <row r="272" spans="1:6" s="201" customFormat="1" ht="15" x14ac:dyDescent="0.25">
      <c r="A272" s="216"/>
      <c r="B272" s="217"/>
      <c r="C272" s="218"/>
      <c r="D272" s="219"/>
      <c r="E272" s="202"/>
    </row>
    <row r="273" spans="1:6" s="201" customFormat="1" ht="16.5" customHeight="1" x14ac:dyDescent="0.25">
      <c r="A273" s="207"/>
      <c r="B273" s="217"/>
      <c r="C273" s="218"/>
      <c r="D273" s="219"/>
      <c r="E273" s="202"/>
    </row>
    <row r="274" spans="1:6" s="201" customFormat="1" ht="15" x14ac:dyDescent="0.25">
      <c r="A274" s="206"/>
      <c r="B274" s="206"/>
      <c r="C274" s="223"/>
      <c r="D274" s="220"/>
      <c r="E274" s="192"/>
    </row>
    <row r="275" spans="1:6" s="201" customFormat="1" ht="33" customHeight="1" x14ac:dyDescent="0.25">
      <c r="B275" s="207"/>
      <c r="C275" s="218"/>
      <c r="D275" s="219"/>
      <c r="E275" s="202"/>
    </row>
    <row r="276" spans="1:6" s="201" customFormat="1" ht="33" customHeight="1" x14ac:dyDescent="0.25">
      <c r="A276" s="260"/>
      <c r="B276" s="217"/>
      <c r="C276" s="191"/>
      <c r="D276" s="237"/>
      <c r="E276" s="192"/>
    </row>
    <row r="277" spans="1:6" s="201" customFormat="1" ht="33" customHeight="1" x14ac:dyDescent="0.25">
      <c r="A277" s="260"/>
      <c r="B277" s="217"/>
      <c r="C277" s="191"/>
      <c r="D277" s="237"/>
      <c r="E277" s="192"/>
    </row>
    <row r="278" spans="1:6" s="201" customFormat="1" ht="33" customHeight="1" x14ac:dyDescent="0.25">
      <c r="A278" s="260"/>
      <c r="B278" s="217"/>
      <c r="D278" s="237"/>
      <c r="E278" s="192"/>
    </row>
    <row r="279" spans="1:6" s="201" customFormat="1" ht="33" customHeight="1" x14ac:dyDescent="0.25">
      <c r="A279" s="765"/>
      <c r="B279" s="765"/>
      <c r="C279" s="218"/>
      <c r="D279" s="237"/>
      <c r="E279" s="202"/>
    </row>
    <row r="280" spans="1:6" s="201" customFormat="1" x14ac:dyDescent="0.2">
      <c r="C280" s="191"/>
      <c r="D280" s="202"/>
      <c r="E280" s="202"/>
    </row>
    <row r="281" spans="1:6" s="201" customFormat="1" ht="15" x14ac:dyDescent="0.25">
      <c r="A281" s="190"/>
      <c r="B281" s="190"/>
      <c r="C281" s="191"/>
      <c r="D281" s="202"/>
      <c r="E281" s="202"/>
    </row>
    <row r="282" spans="1:6" s="201" customFormat="1" ht="48.75" customHeight="1" x14ac:dyDescent="0.35">
      <c r="A282" s="775"/>
      <c r="B282" s="775"/>
      <c r="C282" s="191"/>
      <c r="D282" s="202"/>
      <c r="E282" s="202"/>
    </row>
    <row r="283" spans="1:6" s="201" customFormat="1" ht="36.75" customHeight="1" x14ac:dyDescent="0.35">
      <c r="A283" s="238"/>
      <c r="B283" s="238"/>
      <c r="C283" s="191"/>
      <c r="D283" s="202"/>
      <c r="E283" s="202"/>
    </row>
    <row r="284" spans="1:6" s="201" customFormat="1" ht="15" x14ac:dyDescent="0.25">
      <c r="A284" s="777"/>
      <c r="B284" s="777"/>
      <c r="C284" s="191"/>
      <c r="D284" s="202"/>
      <c r="E284" s="202"/>
    </row>
    <row r="285" spans="1:6" s="201" customFormat="1" ht="15" x14ac:dyDescent="0.25">
      <c r="A285" s="208"/>
      <c r="B285" s="209"/>
      <c r="C285" s="210"/>
      <c r="D285" s="211"/>
      <c r="E285" s="211"/>
      <c r="F285" s="212"/>
    </row>
    <row r="286" spans="1:6" s="201" customFormat="1" ht="15" x14ac:dyDescent="0.2">
      <c r="B286" s="209"/>
      <c r="C286" s="210"/>
      <c r="D286" s="221"/>
      <c r="E286" s="221"/>
      <c r="F286" s="213"/>
    </row>
    <row r="287" spans="1:6" s="201" customFormat="1" ht="15" x14ac:dyDescent="0.25">
      <c r="A287" s="206"/>
      <c r="B287" s="206"/>
      <c r="C287" s="218"/>
      <c r="D287" s="219"/>
      <c r="E287" s="192"/>
    </row>
    <row r="288" spans="1:6" s="201" customFormat="1" ht="30" customHeight="1" x14ac:dyDescent="0.25">
      <c r="A288" s="206"/>
      <c r="B288" s="206"/>
      <c r="C288" s="223"/>
      <c r="D288" s="220"/>
      <c r="E288" s="192"/>
      <c r="F288" s="222"/>
    </row>
    <row r="289" spans="1:6" s="201" customFormat="1" ht="15" x14ac:dyDescent="0.25">
      <c r="A289" s="216"/>
      <c r="B289" s="217"/>
      <c r="C289" s="218"/>
      <c r="D289" s="219"/>
      <c r="E289" s="202"/>
    </row>
    <row r="290" spans="1:6" s="201" customFormat="1" ht="15" x14ac:dyDescent="0.25">
      <c r="A290" s="765"/>
      <c r="B290" s="765"/>
      <c r="C290" s="218"/>
      <c r="D290" s="219"/>
      <c r="E290" s="202"/>
    </row>
    <row r="291" spans="1:6" s="201" customFormat="1" x14ac:dyDescent="0.2">
      <c r="C291" s="191"/>
      <c r="D291" s="202"/>
      <c r="E291" s="202"/>
    </row>
    <row r="292" spans="1:6" s="201" customFormat="1" x14ac:dyDescent="0.2">
      <c r="C292" s="191"/>
      <c r="D292" s="202"/>
      <c r="E292" s="202"/>
    </row>
    <row r="293" spans="1:6" s="201" customFormat="1" x14ac:dyDescent="0.2">
      <c r="C293" s="191"/>
      <c r="D293" s="202"/>
      <c r="E293" s="202"/>
    </row>
    <row r="294" spans="1:6" s="201" customFormat="1" x14ac:dyDescent="0.2">
      <c r="C294" s="191"/>
      <c r="D294" s="202"/>
      <c r="E294" s="202"/>
    </row>
    <row r="295" spans="1:6" s="201" customFormat="1" x14ac:dyDescent="0.2">
      <c r="C295" s="191"/>
      <c r="D295" s="202"/>
      <c r="E295" s="202"/>
    </row>
    <row r="296" spans="1:6" s="201" customFormat="1" x14ac:dyDescent="0.2">
      <c r="C296" s="191"/>
      <c r="D296" s="202"/>
      <c r="E296" s="202"/>
    </row>
    <row r="297" spans="1:6" s="201" customFormat="1" x14ac:dyDescent="0.2">
      <c r="C297" s="191"/>
      <c r="D297" s="202"/>
      <c r="E297" s="202"/>
    </row>
    <row r="298" spans="1:6" s="201" customFormat="1" ht="12.75" customHeight="1" x14ac:dyDescent="0.2">
      <c r="C298" s="191"/>
      <c r="D298" s="202"/>
      <c r="E298" s="202"/>
    </row>
    <row r="299" spans="1:6" s="201" customFormat="1" ht="21" customHeight="1" x14ac:dyDescent="0.35">
      <c r="A299" s="775"/>
      <c r="B299" s="775"/>
      <c r="C299" s="191"/>
      <c r="D299" s="202"/>
      <c r="E299" s="202"/>
    </row>
    <row r="300" spans="1:6" s="201" customFormat="1" ht="21" x14ac:dyDescent="0.35">
      <c r="A300" s="238"/>
      <c r="B300" s="238"/>
      <c r="C300" s="191"/>
      <c r="D300" s="202"/>
      <c r="E300" s="202"/>
    </row>
    <row r="301" spans="1:6" s="201" customFormat="1" ht="15" x14ac:dyDescent="0.25">
      <c r="A301" s="239"/>
      <c r="B301" s="239"/>
      <c r="C301" s="191"/>
      <c r="D301" s="202"/>
      <c r="E301" s="202"/>
    </row>
    <row r="302" spans="1:6" s="201" customFormat="1" x14ac:dyDescent="0.2">
      <c r="C302" s="191"/>
      <c r="D302" s="202"/>
      <c r="E302" s="202"/>
    </row>
    <row r="303" spans="1:6" s="201" customFormat="1" ht="15" x14ac:dyDescent="0.25">
      <c r="A303" s="208"/>
      <c r="B303" s="209"/>
      <c r="C303" s="210"/>
      <c r="D303" s="211"/>
      <c r="E303" s="211"/>
      <c r="F303" s="212"/>
    </row>
    <row r="304" spans="1:6" s="201" customFormat="1" ht="15" x14ac:dyDescent="0.2">
      <c r="B304" s="209"/>
      <c r="C304" s="210"/>
      <c r="D304" s="221"/>
      <c r="E304" s="221"/>
      <c r="F304" s="213"/>
    </row>
    <row r="305" spans="1:6" s="201" customFormat="1" ht="15" x14ac:dyDescent="0.25">
      <c r="A305" s="206"/>
      <c r="B305" s="206"/>
      <c r="C305" s="223"/>
      <c r="D305" s="220"/>
      <c r="E305" s="220"/>
      <c r="F305" s="192"/>
    </row>
    <row r="306" spans="1:6" s="201" customFormat="1" ht="15" x14ac:dyDescent="0.25">
      <c r="A306" s="206"/>
      <c r="B306" s="206"/>
      <c r="C306" s="223"/>
      <c r="D306" s="220"/>
      <c r="E306" s="220"/>
      <c r="F306" s="192"/>
    </row>
    <row r="307" spans="1:6" s="201" customFormat="1" ht="15" x14ac:dyDescent="0.25">
      <c r="A307" s="207"/>
      <c r="B307" s="207"/>
      <c r="C307" s="223"/>
      <c r="D307" s="219"/>
      <c r="E307" s="192"/>
      <c r="F307" s="192"/>
    </row>
    <row r="308" spans="1:6" s="201" customFormat="1" ht="15" x14ac:dyDescent="0.25">
      <c r="A308" s="207"/>
      <c r="B308" s="217"/>
      <c r="C308" s="223"/>
      <c r="D308" s="219"/>
      <c r="E308" s="192"/>
      <c r="F308" s="192"/>
    </row>
    <row r="309" spans="1:6" s="201" customFormat="1" ht="15" x14ac:dyDescent="0.25">
      <c r="A309" s="206"/>
      <c r="B309" s="206"/>
      <c r="C309" s="223"/>
      <c r="D309" s="220"/>
      <c r="E309" s="220"/>
      <c r="F309" s="192"/>
    </row>
    <row r="310" spans="1:6" s="201" customFormat="1" ht="15" x14ac:dyDescent="0.25">
      <c r="A310" s="207"/>
      <c r="B310" s="217"/>
      <c r="C310" s="223"/>
      <c r="D310" s="219"/>
      <c r="E310" s="202"/>
      <c r="F310" s="192"/>
    </row>
    <row r="311" spans="1:6" s="201" customFormat="1" ht="15" x14ac:dyDescent="0.25">
      <c r="A311" s="207"/>
      <c r="B311" s="217"/>
      <c r="C311" s="223"/>
      <c r="D311" s="219"/>
      <c r="E311" s="202"/>
      <c r="F311" s="192"/>
    </row>
    <row r="312" spans="1:6" s="201" customFormat="1" ht="15" x14ac:dyDescent="0.25">
      <c r="A312" s="207"/>
      <c r="B312" s="217"/>
      <c r="C312" s="223"/>
      <c r="D312" s="219"/>
      <c r="E312" s="202"/>
      <c r="F312" s="192"/>
    </row>
    <row r="313" spans="1:6" s="201" customFormat="1" ht="15" x14ac:dyDescent="0.25">
      <c r="A313" s="207"/>
      <c r="B313" s="217"/>
      <c r="C313" s="223"/>
      <c r="D313" s="219"/>
      <c r="E313" s="202"/>
      <c r="F313" s="192"/>
    </row>
    <row r="314" spans="1:6" s="201" customFormat="1" ht="29.25" customHeight="1" x14ac:dyDescent="0.25">
      <c r="A314" s="206"/>
      <c r="B314" s="206"/>
      <c r="C314" s="223"/>
      <c r="D314" s="220"/>
      <c r="E314" s="220"/>
      <c r="F314" s="192"/>
    </row>
    <row r="315" spans="1:6" s="201" customFormat="1" ht="29.25" customHeight="1" x14ac:dyDescent="0.25">
      <c r="A315" s="207"/>
      <c r="B315" s="217"/>
      <c r="C315" s="223"/>
      <c r="D315" s="219"/>
      <c r="E315" s="202"/>
      <c r="F315" s="192"/>
    </row>
    <row r="316" spans="1:6" s="201" customFormat="1" ht="29.25" customHeight="1" x14ac:dyDescent="0.25">
      <c r="A316" s="207"/>
      <c r="B316" s="217"/>
      <c r="C316" s="223"/>
      <c r="D316" s="219"/>
      <c r="E316" s="202"/>
      <c r="F316" s="192"/>
    </row>
    <row r="317" spans="1:6" s="201" customFormat="1" ht="29.25" customHeight="1" x14ac:dyDescent="0.25">
      <c r="A317" s="261"/>
      <c r="B317" s="217"/>
      <c r="C317" s="218"/>
      <c r="D317" s="219"/>
      <c r="E317" s="202"/>
    </row>
    <row r="318" spans="1:6" s="201" customFormat="1" ht="29.25" customHeight="1" x14ac:dyDescent="0.25">
      <c r="A318" s="229"/>
      <c r="B318" s="262"/>
      <c r="C318" s="223"/>
      <c r="D318" s="219"/>
      <c r="E318" s="202"/>
      <c r="F318" s="202"/>
    </row>
    <row r="319" spans="1:6" s="201" customFormat="1" ht="29.25" customHeight="1" x14ac:dyDescent="0.25">
      <c r="A319" s="216"/>
      <c r="B319" s="190"/>
      <c r="C319" s="223"/>
      <c r="D319" s="220"/>
      <c r="E319" s="220"/>
    </row>
    <row r="320" spans="1:6" s="201" customFormat="1" ht="29.25" customHeight="1" x14ac:dyDescent="0.25">
      <c r="A320" s="216"/>
      <c r="B320" s="206"/>
      <c r="C320" s="223"/>
      <c r="D320" s="219"/>
      <c r="E320" s="219"/>
    </row>
    <row r="321" spans="1:6" s="201" customFormat="1" ht="29.25" customHeight="1" x14ac:dyDescent="0.25">
      <c r="A321" s="216"/>
      <c r="B321" s="207"/>
      <c r="C321" s="223"/>
      <c r="D321" s="219"/>
      <c r="E321" s="202"/>
    </row>
    <row r="322" spans="1:6" s="201" customFormat="1" ht="29.25" customHeight="1" x14ac:dyDescent="0.25">
      <c r="A322" s="216"/>
      <c r="B322" s="217"/>
      <c r="C322" s="223"/>
      <c r="D322" s="219"/>
      <c r="E322" s="202"/>
    </row>
    <row r="323" spans="1:6" s="201" customFormat="1" ht="29.25" customHeight="1" x14ac:dyDescent="0.25">
      <c r="A323" s="216"/>
      <c r="B323" s="207"/>
      <c r="C323" s="223"/>
      <c r="D323" s="219"/>
      <c r="E323" s="202"/>
    </row>
    <row r="324" spans="1:6" s="201" customFormat="1" ht="29.25" customHeight="1" x14ac:dyDescent="0.25">
      <c r="A324" s="216"/>
      <c r="B324" s="207"/>
      <c r="C324" s="218"/>
      <c r="D324" s="219"/>
      <c r="E324" s="202"/>
    </row>
    <row r="325" spans="1:6" s="201" customFormat="1" ht="29.25" customHeight="1" x14ac:dyDescent="0.25">
      <c r="A325" s="216"/>
      <c r="B325" s="207"/>
      <c r="C325" s="218"/>
      <c r="D325" s="220"/>
      <c r="E325" s="220"/>
    </row>
    <row r="326" spans="1:6" s="201" customFormat="1" ht="29.25" customHeight="1" x14ac:dyDescent="0.25">
      <c r="A326" s="216"/>
      <c r="B326" s="207"/>
      <c r="C326" s="218"/>
      <c r="D326" s="219"/>
      <c r="E326" s="202"/>
    </row>
    <row r="327" spans="1:6" s="201" customFormat="1" ht="29.25" customHeight="1" x14ac:dyDescent="0.25">
      <c r="A327" s="263"/>
      <c r="B327" s="217"/>
      <c r="C327" s="191"/>
      <c r="D327" s="220"/>
      <c r="E327" s="220"/>
      <c r="F327" s="202"/>
    </row>
    <row r="328" spans="1:6" s="201" customFormat="1" ht="29.25" customHeight="1" x14ac:dyDescent="0.25">
      <c r="A328" s="263"/>
      <c r="B328" s="217"/>
      <c r="C328" s="191"/>
      <c r="D328" s="220"/>
      <c r="E328" s="220"/>
      <c r="F328" s="202"/>
    </row>
    <row r="329" spans="1:6" s="201" customFormat="1" ht="15" x14ac:dyDescent="0.25">
      <c r="A329" s="263"/>
      <c r="B329" s="217"/>
      <c r="D329" s="234"/>
      <c r="E329" s="192"/>
    </row>
    <row r="330" spans="1:6" s="201" customFormat="1" ht="15" x14ac:dyDescent="0.25">
      <c r="A330" s="765"/>
      <c r="B330" s="765"/>
      <c r="C330" s="223"/>
      <c r="D330" s="220"/>
      <c r="E330" s="220"/>
      <c r="F330" s="192"/>
    </row>
    <row r="331" spans="1:6" s="201" customFormat="1" ht="38.25" customHeight="1" x14ac:dyDescent="0.2">
      <c r="C331" s="191"/>
      <c r="D331" s="202"/>
      <c r="E331" s="202"/>
    </row>
    <row r="332" spans="1:6" s="201" customFormat="1" x14ac:dyDescent="0.2">
      <c r="C332" s="191"/>
      <c r="D332" s="202"/>
      <c r="E332" s="202"/>
    </row>
    <row r="333" spans="1:6" s="201" customFormat="1" x14ac:dyDescent="0.2">
      <c r="C333" s="191"/>
      <c r="D333" s="202"/>
      <c r="E333" s="202"/>
    </row>
    <row r="334" spans="1:6" s="201" customFormat="1" x14ac:dyDescent="0.2">
      <c r="C334" s="191"/>
      <c r="D334" s="202"/>
      <c r="E334" s="202"/>
    </row>
    <row r="335" spans="1:6" s="201" customFormat="1" ht="40.5" customHeight="1" x14ac:dyDescent="0.35">
      <c r="A335" s="775"/>
      <c r="B335" s="775"/>
      <c r="C335" s="191"/>
      <c r="D335" s="202"/>
      <c r="E335" s="202"/>
    </row>
    <row r="336" spans="1:6" s="201" customFormat="1" ht="21" x14ac:dyDescent="0.35">
      <c r="A336" s="238"/>
      <c r="B336" s="238"/>
      <c r="C336" s="191"/>
      <c r="D336" s="202"/>
      <c r="E336" s="202"/>
    </row>
    <row r="337" spans="1:6" s="201" customFormat="1" ht="15" x14ac:dyDescent="0.25">
      <c r="A337" s="239"/>
      <c r="B337" s="239"/>
      <c r="C337" s="191"/>
      <c r="D337" s="202"/>
      <c r="E337" s="202"/>
    </row>
    <row r="338" spans="1:6" s="201" customFormat="1" ht="15" x14ac:dyDescent="0.25">
      <c r="A338" s="208"/>
      <c r="B338" s="209"/>
      <c r="C338" s="210"/>
      <c r="D338" s="211"/>
      <c r="E338" s="211"/>
      <c r="F338" s="212"/>
    </row>
    <row r="339" spans="1:6" s="201" customFormat="1" ht="15" x14ac:dyDescent="0.2">
      <c r="B339" s="209"/>
      <c r="C339" s="210"/>
      <c r="D339" s="211"/>
      <c r="E339" s="211"/>
      <c r="F339" s="213"/>
    </row>
    <row r="340" spans="1:6" s="201" customFormat="1" ht="15" x14ac:dyDescent="0.25">
      <c r="A340" s="206"/>
      <c r="B340" s="206"/>
      <c r="C340" s="218"/>
      <c r="D340" s="219"/>
      <c r="E340" s="192"/>
      <c r="F340" s="224"/>
    </row>
    <row r="341" spans="1:6" s="201" customFormat="1" ht="27.75" customHeight="1" x14ac:dyDescent="0.25">
      <c r="A341" s="206"/>
      <c r="B341" s="190"/>
      <c r="C341" s="223"/>
      <c r="D341" s="220"/>
      <c r="E341" s="192"/>
      <c r="F341" s="215"/>
    </row>
    <row r="342" spans="1:6" s="201" customFormat="1" ht="15" x14ac:dyDescent="0.25">
      <c r="A342" s="216"/>
      <c r="B342" s="217"/>
      <c r="C342" s="218"/>
      <c r="D342" s="219"/>
      <c r="E342" s="202"/>
    </row>
    <row r="343" spans="1:6" s="201" customFormat="1" ht="15" x14ac:dyDescent="0.25">
      <c r="A343" s="765"/>
      <c r="B343" s="765"/>
      <c r="C343" s="218"/>
      <c r="D343" s="219"/>
      <c r="E343" s="192"/>
      <c r="F343" s="215"/>
    </row>
    <row r="344" spans="1:6" s="201" customFormat="1" x14ac:dyDescent="0.2">
      <c r="C344" s="191"/>
      <c r="D344" s="202"/>
      <c r="E344" s="202"/>
    </row>
    <row r="345" spans="1:6" s="201" customFormat="1" x14ac:dyDescent="0.2">
      <c r="C345" s="191"/>
      <c r="D345" s="202"/>
      <c r="E345" s="202"/>
    </row>
    <row r="346" spans="1:6" s="201" customFormat="1" x14ac:dyDescent="0.2">
      <c r="C346" s="191"/>
      <c r="D346" s="202"/>
      <c r="E346" s="202"/>
    </row>
    <row r="347" spans="1:6" s="201" customFormat="1" x14ac:dyDescent="0.2">
      <c r="C347" s="191"/>
      <c r="D347" s="202"/>
      <c r="E347" s="202"/>
    </row>
    <row r="348" spans="1:6" s="201" customFormat="1" x14ac:dyDescent="0.2">
      <c r="C348" s="191"/>
      <c r="D348" s="202"/>
      <c r="E348" s="202"/>
    </row>
    <row r="349" spans="1:6" s="201" customFormat="1" x14ac:dyDescent="0.2">
      <c r="C349" s="191"/>
      <c r="D349" s="202"/>
      <c r="E349" s="202"/>
    </row>
    <row r="350" spans="1:6" s="201" customFormat="1" x14ac:dyDescent="0.2">
      <c r="C350" s="191"/>
      <c r="D350" s="202"/>
      <c r="E350" s="202"/>
    </row>
    <row r="351" spans="1:6" s="201" customFormat="1" x14ac:dyDescent="0.2">
      <c r="C351" s="191"/>
      <c r="D351" s="202"/>
      <c r="E351" s="202"/>
    </row>
    <row r="352" spans="1:6" s="201" customFormat="1" x14ac:dyDescent="0.2">
      <c r="C352" s="191"/>
      <c r="D352" s="202"/>
      <c r="E352" s="202"/>
    </row>
    <row r="353" spans="3:5" s="201" customFormat="1" x14ac:dyDescent="0.2">
      <c r="C353" s="191"/>
      <c r="D353" s="202"/>
      <c r="E353" s="202"/>
    </row>
    <row r="354" spans="3:5" s="201" customFormat="1" x14ac:dyDescent="0.2">
      <c r="C354" s="191"/>
      <c r="D354" s="202"/>
      <c r="E354" s="202"/>
    </row>
    <row r="355" spans="3:5" s="201" customFormat="1" x14ac:dyDescent="0.2">
      <c r="C355" s="191"/>
      <c r="D355" s="202"/>
      <c r="E355" s="202"/>
    </row>
    <row r="356" spans="3:5" s="201" customFormat="1" x14ac:dyDescent="0.2">
      <c r="C356" s="191"/>
      <c r="D356" s="202"/>
      <c r="E356" s="202"/>
    </row>
    <row r="357" spans="3:5" s="201" customFormat="1" x14ac:dyDescent="0.2">
      <c r="C357" s="191"/>
      <c r="D357" s="202"/>
      <c r="E357" s="202"/>
    </row>
    <row r="358" spans="3:5" s="201" customFormat="1" x14ac:dyDescent="0.2">
      <c r="C358" s="191"/>
      <c r="D358" s="202"/>
      <c r="E358" s="202"/>
    </row>
    <row r="359" spans="3:5" s="201" customFormat="1" x14ac:dyDescent="0.2">
      <c r="C359" s="191"/>
      <c r="D359" s="202"/>
      <c r="E359" s="202"/>
    </row>
    <row r="360" spans="3:5" s="201" customFormat="1" x14ac:dyDescent="0.2">
      <c r="C360" s="191"/>
      <c r="D360" s="202"/>
      <c r="E360" s="202"/>
    </row>
    <row r="361" spans="3:5" s="201" customFormat="1" x14ac:dyDescent="0.2">
      <c r="C361" s="191"/>
      <c r="D361" s="202"/>
      <c r="E361" s="202"/>
    </row>
    <row r="362" spans="3:5" s="201" customFormat="1" x14ac:dyDescent="0.2">
      <c r="C362" s="191"/>
      <c r="D362" s="202"/>
      <c r="E362" s="202"/>
    </row>
    <row r="363" spans="3:5" s="201" customFormat="1" x14ac:dyDescent="0.2">
      <c r="C363" s="191"/>
      <c r="D363" s="202"/>
      <c r="E363" s="202"/>
    </row>
    <row r="364" spans="3:5" s="201" customFormat="1" x14ac:dyDescent="0.2">
      <c r="C364" s="191"/>
      <c r="D364" s="202"/>
      <c r="E364" s="202"/>
    </row>
    <row r="365" spans="3:5" s="201" customFormat="1" x14ac:dyDescent="0.2">
      <c r="C365" s="191"/>
      <c r="D365" s="202"/>
      <c r="E365" s="202"/>
    </row>
    <row r="366" spans="3:5" s="201" customFormat="1" x14ac:dyDescent="0.2">
      <c r="C366" s="191"/>
      <c r="D366" s="202"/>
      <c r="E366" s="202"/>
    </row>
    <row r="367" spans="3:5" s="201" customFormat="1" x14ac:dyDescent="0.2">
      <c r="C367" s="191"/>
      <c r="D367" s="202"/>
      <c r="E367" s="202"/>
    </row>
    <row r="368" spans="3:5" s="201" customFormat="1" x14ac:dyDescent="0.2">
      <c r="C368" s="191"/>
      <c r="D368" s="202"/>
      <c r="E368" s="202"/>
    </row>
    <row r="369" spans="3:5" s="201" customFormat="1" x14ac:dyDescent="0.2">
      <c r="C369" s="191"/>
      <c r="D369" s="202"/>
      <c r="E369" s="202"/>
    </row>
    <row r="370" spans="3:5" s="201" customFormat="1" x14ac:dyDescent="0.2">
      <c r="C370" s="191"/>
      <c r="D370" s="202"/>
      <c r="E370" s="202"/>
    </row>
    <row r="371" spans="3:5" s="201" customFormat="1" x14ac:dyDescent="0.2">
      <c r="C371" s="191"/>
      <c r="D371" s="202"/>
      <c r="E371" s="202"/>
    </row>
    <row r="372" spans="3:5" s="201" customFormat="1" x14ac:dyDescent="0.2">
      <c r="C372" s="191"/>
      <c r="D372" s="202"/>
      <c r="E372" s="202"/>
    </row>
    <row r="373" spans="3:5" s="201" customFormat="1" x14ac:dyDescent="0.2">
      <c r="C373" s="191"/>
      <c r="D373" s="202"/>
      <c r="E373" s="202"/>
    </row>
    <row r="374" spans="3:5" s="201" customFormat="1" x14ac:dyDescent="0.2">
      <c r="C374" s="191"/>
      <c r="D374" s="202"/>
      <c r="E374" s="202"/>
    </row>
    <row r="375" spans="3:5" s="201" customFormat="1" x14ac:dyDescent="0.2">
      <c r="C375" s="191"/>
      <c r="D375" s="202"/>
      <c r="E375" s="202"/>
    </row>
    <row r="376" spans="3:5" s="201" customFormat="1" x14ac:dyDescent="0.2">
      <c r="C376" s="191"/>
      <c r="D376" s="202"/>
      <c r="E376" s="202"/>
    </row>
    <row r="377" spans="3:5" s="201" customFormat="1" x14ac:dyDescent="0.2">
      <c r="C377" s="191"/>
      <c r="D377" s="202"/>
      <c r="E377" s="202"/>
    </row>
    <row r="378" spans="3:5" s="201" customFormat="1" x14ac:dyDescent="0.2">
      <c r="C378" s="191"/>
      <c r="D378" s="202"/>
      <c r="E378" s="202"/>
    </row>
    <row r="379" spans="3:5" s="201" customFormat="1" x14ac:dyDescent="0.2">
      <c r="C379" s="191"/>
      <c r="D379" s="202"/>
      <c r="E379" s="202"/>
    </row>
    <row r="380" spans="3:5" s="201" customFormat="1" x14ac:dyDescent="0.2">
      <c r="C380" s="191"/>
      <c r="D380" s="202"/>
      <c r="E380" s="202"/>
    </row>
    <row r="381" spans="3:5" s="201" customFormat="1" x14ac:dyDescent="0.2">
      <c r="C381" s="191"/>
      <c r="D381" s="202"/>
      <c r="E381" s="202"/>
    </row>
    <row r="382" spans="3:5" s="201" customFormat="1" x14ac:dyDescent="0.2">
      <c r="C382" s="191"/>
      <c r="D382" s="202"/>
      <c r="E382" s="202"/>
    </row>
    <row r="383" spans="3:5" s="201" customFormat="1" x14ac:dyDescent="0.2">
      <c r="C383" s="191"/>
      <c r="D383" s="202"/>
      <c r="E383" s="202"/>
    </row>
    <row r="384" spans="3:5" s="201" customFormat="1" x14ac:dyDescent="0.2">
      <c r="C384" s="191"/>
      <c r="D384" s="202"/>
      <c r="E384" s="202"/>
    </row>
    <row r="385" spans="3:5" s="201" customFormat="1" x14ac:dyDescent="0.2">
      <c r="C385" s="191"/>
      <c r="D385" s="202"/>
      <c r="E385" s="202"/>
    </row>
    <row r="386" spans="3:5" s="201" customFormat="1" x14ac:dyDescent="0.2">
      <c r="C386" s="191"/>
      <c r="D386" s="202"/>
      <c r="E386" s="202"/>
    </row>
    <row r="387" spans="3:5" s="201" customFormat="1" x14ac:dyDescent="0.2">
      <c r="C387" s="191"/>
      <c r="D387" s="202"/>
      <c r="E387" s="202"/>
    </row>
    <row r="388" spans="3:5" s="201" customFormat="1" x14ac:dyDescent="0.2">
      <c r="C388" s="191"/>
      <c r="D388" s="202"/>
      <c r="E388" s="202"/>
    </row>
    <row r="389" spans="3:5" s="201" customFormat="1" x14ac:dyDescent="0.2">
      <c r="C389" s="191"/>
      <c r="D389" s="202"/>
      <c r="E389" s="202"/>
    </row>
    <row r="390" spans="3:5" s="201" customFormat="1" x14ac:dyDescent="0.2">
      <c r="C390" s="191"/>
      <c r="D390" s="202"/>
      <c r="E390" s="202"/>
    </row>
    <row r="391" spans="3:5" s="201" customFormat="1" x14ac:dyDescent="0.2">
      <c r="C391" s="191"/>
      <c r="D391" s="202"/>
      <c r="E391" s="202"/>
    </row>
    <row r="392" spans="3:5" s="201" customFormat="1" x14ac:dyDescent="0.2">
      <c r="C392" s="191"/>
      <c r="D392" s="202"/>
      <c r="E392" s="202"/>
    </row>
    <row r="393" spans="3:5" s="201" customFormat="1" x14ac:dyDescent="0.2">
      <c r="C393" s="191"/>
      <c r="D393" s="202"/>
      <c r="E393" s="202"/>
    </row>
    <row r="394" spans="3:5" s="201" customFormat="1" x14ac:dyDescent="0.2">
      <c r="C394" s="191"/>
      <c r="D394" s="202"/>
      <c r="E394" s="202"/>
    </row>
    <row r="395" spans="3:5" s="201" customFormat="1" x14ac:dyDescent="0.2">
      <c r="C395" s="191"/>
      <c r="D395" s="202"/>
      <c r="E395" s="202"/>
    </row>
    <row r="396" spans="3:5" s="201" customFormat="1" x14ac:dyDescent="0.2">
      <c r="C396" s="191"/>
      <c r="D396" s="202"/>
      <c r="E396" s="202"/>
    </row>
    <row r="397" spans="3:5" s="201" customFormat="1" x14ac:dyDescent="0.2">
      <c r="C397" s="191"/>
      <c r="D397" s="202"/>
      <c r="E397" s="202"/>
    </row>
    <row r="398" spans="3:5" s="201" customFormat="1" x14ac:dyDescent="0.2">
      <c r="C398" s="191"/>
      <c r="D398" s="202"/>
      <c r="E398" s="202"/>
    </row>
    <row r="399" spans="3:5" s="201" customFormat="1" x14ac:dyDescent="0.2">
      <c r="C399" s="191"/>
      <c r="D399" s="202"/>
      <c r="E399" s="202"/>
    </row>
    <row r="400" spans="3:5" s="201" customFormat="1" x14ac:dyDescent="0.2">
      <c r="C400" s="191"/>
      <c r="D400" s="202"/>
      <c r="E400" s="202"/>
    </row>
    <row r="401" spans="3:5" s="201" customFormat="1" x14ac:dyDescent="0.2">
      <c r="C401" s="191"/>
      <c r="D401" s="202"/>
      <c r="E401" s="202"/>
    </row>
    <row r="402" spans="3:5" s="201" customFormat="1" x14ac:dyDescent="0.2">
      <c r="C402" s="191"/>
      <c r="D402" s="202"/>
      <c r="E402" s="202"/>
    </row>
    <row r="403" spans="3:5" s="201" customFormat="1" x14ac:dyDescent="0.2">
      <c r="C403" s="191"/>
      <c r="D403" s="202"/>
      <c r="E403" s="202"/>
    </row>
    <row r="404" spans="3:5" s="201" customFormat="1" x14ac:dyDescent="0.2">
      <c r="C404" s="191"/>
      <c r="D404" s="202"/>
      <c r="E404" s="202"/>
    </row>
    <row r="405" spans="3:5" s="201" customFormat="1" x14ac:dyDescent="0.2">
      <c r="C405" s="191"/>
      <c r="D405" s="202"/>
      <c r="E405" s="202"/>
    </row>
    <row r="406" spans="3:5" s="201" customFormat="1" x14ac:dyDescent="0.2">
      <c r="C406" s="191"/>
      <c r="D406" s="202"/>
      <c r="E406" s="202"/>
    </row>
    <row r="407" spans="3:5" s="201" customFormat="1" x14ac:dyDescent="0.2">
      <c r="C407" s="191"/>
      <c r="D407" s="202"/>
      <c r="E407" s="202"/>
    </row>
    <row r="408" spans="3:5" s="201" customFormat="1" x14ac:dyDescent="0.2">
      <c r="C408" s="191"/>
      <c r="D408" s="202"/>
      <c r="E408" s="202"/>
    </row>
  </sheetData>
  <protectedRanges>
    <protectedRange algorithmName="SHA-512" hashValue="R8frfBQ/MhInQYm+jLEgMwgPwCkrGPIUaxyIFLRSCn/+fIsUU6bmJDax/r7gTh2PEAEvgODYwg0rRRjqSM/oww==" saltValue="tbZzHO5lCNHCDH5y3XGZag==" spinCount="100000" sqref="E8" name="Range1_10_1"/>
  </protectedRanges>
  <mergeCells count="25">
    <mergeCell ref="A343:B343"/>
    <mergeCell ref="A282:B282"/>
    <mergeCell ref="A284:B284"/>
    <mergeCell ref="A290:B290"/>
    <mergeCell ref="A299:B299"/>
    <mergeCell ref="A330:B330"/>
    <mergeCell ref="A335:B335"/>
    <mergeCell ref="A279:B279"/>
    <mergeCell ref="A65:B65"/>
    <mergeCell ref="A71:B71"/>
    <mergeCell ref="A91:B91"/>
    <mergeCell ref="A103:B103"/>
    <mergeCell ref="A111:B111"/>
    <mergeCell ref="B116:E116"/>
    <mergeCell ref="A118:B118"/>
    <mergeCell ref="A176:B176"/>
    <mergeCell ref="A196:B196"/>
    <mergeCell ref="A198:B198"/>
    <mergeCell ref="A258:B258"/>
    <mergeCell ref="A63:B63"/>
    <mergeCell ref="B1:E1"/>
    <mergeCell ref="A2:F2"/>
    <mergeCell ref="B51:E51"/>
    <mergeCell ref="B52:E52"/>
    <mergeCell ref="B54:E54"/>
  </mergeCells>
  <conditionalFormatting sqref="E8">
    <cfRule type="cellIs" dxfId="0" priority="1" operator="lessThan">
      <formula>-0.001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</vt:lpstr>
      <vt:lpstr>RAČUN PRIHODA I RASHODA</vt:lpstr>
      <vt:lpstr>Rashodi -funkcijska</vt:lpstr>
      <vt:lpstr>POSEBNI_DIO_</vt:lpstr>
      <vt:lpstr>KONTROLNA TABLICA</vt:lpstr>
      <vt:lpstr>POSEBNI_DIO_!Podrucje_ispisa</vt:lpstr>
      <vt:lpstr>'RAČUN PRIHODA I RASHODA'!Podrucje_ispisa</vt:lpstr>
      <vt:lpstr>'SAŽETAK 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AMilic</dc:creator>
  <cp:keywords/>
  <dc:description/>
  <cp:lastModifiedBy>Hvar 1612</cp:lastModifiedBy>
  <cp:revision/>
  <cp:lastPrinted>2025-03-28T11:54:53Z</cp:lastPrinted>
  <dcterms:created xsi:type="dcterms:W3CDTF">2022-08-26T07:26:16Z</dcterms:created>
  <dcterms:modified xsi:type="dcterms:W3CDTF">2025-04-02T10:28:48Z</dcterms:modified>
  <cp:category/>
  <cp:contentStatus/>
</cp:coreProperties>
</file>